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balans 2017-12" sheetId="1" r:id="rId1"/>
  </sheets>
  <definedNames>
    <definedName name="_xlnm.Print_Titles" localSheetId="0">'Rebalans 2017-12'!$4:$4</definedName>
  </definedNames>
  <calcPr fullCalcOnLoad="1"/>
</workbook>
</file>

<file path=xl/sharedStrings.xml><?xml version="1.0" encoding="utf-8"?>
<sst xmlns="http://schemas.openxmlformats.org/spreadsheetml/2006/main" count="92" uniqueCount="61">
  <si>
    <t>Zavod</t>
  </si>
  <si>
    <t xml:space="preserve"> Laboratorijska oprema</t>
  </si>
  <si>
    <t>UKUPNO</t>
  </si>
  <si>
    <t>Evid. br. nabave</t>
  </si>
  <si>
    <t>Vrsta postupka nabave</t>
  </si>
  <si>
    <t>Ugovor o javnoj nabavi / Okvirni sporazum</t>
  </si>
  <si>
    <t>Planirani početak postupka</t>
  </si>
  <si>
    <t>Plan. trajanje ug. JN / OS</t>
  </si>
  <si>
    <t>Oznaka pozicije financ. plana</t>
  </si>
  <si>
    <t>Predmet nabave</t>
  </si>
  <si>
    <t>Planirana  vrijednost predmeta nabave
(PDV uključen)</t>
  </si>
  <si>
    <t xml:space="preserve">Iznos troška u finan. planu </t>
  </si>
  <si>
    <t>Licence</t>
  </si>
  <si>
    <t>41231</t>
  </si>
  <si>
    <t xml:space="preserve">Procjenjena vrijednost nabave za 2016. godinu
čl. 20 ZJN </t>
  </si>
  <si>
    <t>Godišnja licenca za Microsoft poslužitelje</t>
  </si>
  <si>
    <t>Otvoreni postupak</t>
  </si>
  <si>
    <t>OS</t>
  </si>
  <si>
    <t>Laboratorijska oprema</t>
  </si>
  <si>
    <t>Kombinirani hladnjak/zamrzivač - 4 komada (Ministarstvo poljoprivrede)</t>
  </si>
  <si>
    <t xml:space="preserve">Prijevozna sredstva </t>
  </si>
  <si>
    <t>Infracrveni spektrofotometar (Ministarstvo poljoprivrede)</t>
  </si>
  <si>
    <t>Ekologija -Ministarstvo poljoprivrede</t>
  </si>
  <si>
    <t>Procijenjena vrijednost za 2017. godinu</t>
  </si>
  <si>
    <t>Vozila - 3 komada</t>
  </si>
  <si>
    <t>Ekologija</t>
  </si>
  <si>
    <t>Sitna laboratorijska oprema (Ministarstvo poljoprivrede)</t>
  </si>
  <si>
    <t>PLAN NABAVE DUGOTRAJNE NEFINANCIJSKE IMOVINE 2017 - NEREALIZIRANO 2016</t>
  </si>
  <si>
    <t>Injektor i detektor za GCMS</t>
  </si>
  <si>
    <t>SVEUKUPNO</t>
  </si>
  <si>
    <t>Računala i računalna oprema</t>
  </si>
  <si>
    <t xml:space="preserve">Desktop računala </t>
  </si>
  <si>
    <t>Nova procijenjena vrijednost za 2017. godinu</t>
  </si>
  <si>
    <t>Dijelovi za računala i računalna periferija</t>
  </si>
  <si>
    <t>Školska</t>
  </si>
  <si>
    <t>Mikrobiologija</t>
  </si>
  <si>
    <t>PCR uređaj (decentralizirana sredstva)</t>
  </si>
  <si>
    <t>Programska podrška za zaštitu informacijskog sustava (Antivirusno rješenje)</t>
  </si>
  <si>
    <t>DR 3900 spektrofotometar s RFID tehnologijom</t>
  </si>
  <si>
    <t xml:space="preserve">Prijenosni uređaji za određivanje parametara zagađenja u zraku </t>
  </si>
  <si>
    <t>Povećanje/smanjenje UV 54. 28.03.2017.</t>
  </si>
  <si>
    <t>Maldi tof uređaj</t>
  </si>
  <si>
    <t>Epidemiologija</t>
  </si>
  <si>
    <t>Specijalno vozilo za mobilnu mamografiju</t>
  </si>
  <si>
    <t>Telefoni i ostali komunikacijski uređaji</t>
  </si>
  <si>
    <t>Zamjena sustava mikrofona u Velikoj dvorani</t>
  </si>
  <si>
    <t>Uredski namještaj</t>
  </si>
  <si>
    <t xml:space="preserve">Uredski stolci </t>
  </si>
  <si>
    <t>Medicinski namještaj</t>
  </si>
  <si>
    <t>Uređaj za proizvodnju ultra čiste vode</t>
  </si>
  <si>
    <t>Laboratorijski hladnjaci</t>
  </si>
  <si>
    <t>Server (2 kom)</t>
  </si>
  <si>
    <t>Desktop računala (50 kom)</t>
  </si>
  <si>
    <t>Oprema</t>
  </si>
  <si>
    <t>UPS (3 kom)</t>
  </si>
  <si>
    <t>Uređaj za proizvodnju ultra čiste vode (Ministarstvo poljoprivrede)</t>
  </si>
  <si>
    <t>MS/MS detektor za postojeći LC-MS sustav</t>
  </si>
  <si>
    <r>
      <t>Laboratorijske ledenice 2 kom (-70</t>
    </r>
    <r>
      <rPr>
        <sz val="8"/>
        <rFont val="Calibri"/>
        <family val="2"/>
      </rPr>
      <t>°</t>
    </r>
    <r>
      <rPr>
        <sz val="8"/>
        <rFont val="Microsoft Sans Serif"/>
        <family val="2"/>
      </rPr>
      <t>C i 20°C)</t>
    </r>
  </si>
  <si>
    <t>Povećanje / smanjenje UV 01. sjednica 24.10.2017.</t>
  </si>
  <si>
    <t>PLAN NABAVE DUGOTRAJNE NEFINANCIJSKE IMOVINE 2017. - Rebalans 2017-12</t>
  </si>
  <si>
    <t>Povećanje / smanjenje UV 04. sjednica 20.12.2017.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</si>
</sst>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Da&quot;;&quot;Da&quot;;&quot;Ne&quot;"/>
    <numFmt numFmtId="171" formatCode="&quot;Uključeno&quot;;&quot;Uključeno&quot;;&quot;Isključeno&quot;"/>
    <numFmt numFmtId="172" formatCode="[$¥€-2]\ #,##0.00_);[Red]\([$€-2]\ #,##0.00\)"/>
  </numFmts>
  <fonts count="46">
    <font>
      <sz val="10"/>
      <name val="Arial"/>
      <family val="0"/>
    </font>
    <font>
      <sz val="9"/>
      <name val="Microsoft Sans Serif"/>
      <family val="2"/>
    </font>
    <font>
      <b/>
      <sz val="9"/>
      <name val="Microsoft Sans Serif"/>
      <family val="2"/>
    </font>
    <font>
      <b/>
      <sz val="8"/>
      <name val="Microsoft Sans Serif"/>
      <family val="2"/>
    </font>
    <font>
      <sz val="8"/>
      <name val="Microsoft Sans Serif"/>
      <family val="2"/>
    </font>
    <font>
      <b/>
      <sz val="8"/>
      <name val="Arial"/>
      <family val="2"/>
    </font>
    <font>
      <b/>
      <sz val="10"/>
      <name val="Microsoft Sans Serif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3" fillId="8" borderId="10" xfId="0" applyFont="1" applyFill="1" applyBorder="1" applyAlignment="1">
      <alignment horizontal="left" vertical="center" wrapText="1"/>
    </xf>
    <xf numFmtId="3" fontId="3" fillId="8" borderId="10" xfId="0" applyNumberFormat="1" applyFont="1" applyFill="1" applyBorder="1" applyAlignment="1">
      <alignment vertical="center" wrapText="1"/>
    </xf>
    <xf numFmtId="3" fontId="3" fillId="8" borderId="10" xfId="0" applyNumberFormat="1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3" fontId="3" fillId="8" borderId="10" xfId="0" applyNumberFormat="1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5" fillId="34" borderId="11" xfId="0" applyFont="1" applyFill="1" applyBorder="1" applyAlignment="1">
      <alignment vertical="center"/>
    </xf>
    <xf numFmtId="0" fontId="5" fillId="34" borderId="12" xfId="0" applyFont="1" applyFill="1" applyBorder="1" applyAlignment="1">
      <alignment vertical="center"/>
    </xf>
    <xf numFmtId="3" fontId="3" fillId="34" borderId="12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/>
    </xf>
    <xf numFmtId="49" fontId="4" fillId="33" borderId="13" xfId="0" applyNumberFormat="1" applyFont="1" applyFill="1" applyBorder="1" applyAlignment="1">
      <alignment horizontal="center" vertical="center" wrapText="1"/>
    </xf>
    <xf numFmtId="3" fontId="4" fillId="33" borderId="14" xfId="0" applyNumberFormat="1" applyFont="1" applyFill="1" applyBorder="1" applyAlignment="1">
      <alignment vertical="center" wrapText="1"/>
    </xf>
    <xf numFmtId="0" fontId="3" fillId="8" borderId="13" xfId="0" applyFont="1" applyFill="1" applyBorder="1" applyAlignment="1">
      <alignment horizontal="center" vertical="center" wrapText="1"/>
    </xf>
    <xf numFmtId="3" fontId="3" fillId="8" borderId="14" xfId="0" applyNumberFormat="1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 wrapText="1"/>
    </xf>
    <xf numFmtId="3" fontId="4" fillId="33" borderId="14" xfId="0" applyNumberFormat="1" applyFont="1" applyFill="1" applyBorder="1" applyAlignment="1">
      <alignment vertical="center"/>
    </xf>
    <xf numFmtId="0" fontId="5" fillId="14" borderId="15" xfId="0" applyFont="1" applyFill="1" applyBorder="1" applyAlignment="1">
      <alignment vertical="center"/>
    </xf>
    <xf numFmtId="0" fontId="5" fillId="14" borderId="16" xfId="0" applyFont="1" applyFill="1" applyBorder="1" applyAlignment="1">
      <alignment vertical="center"/>
    </xf>
    <xf numFmtId="0" fontId="3" fillId="14" borderId="16" xfId="0" applyFont="1" applyFill="1" applyBorder="1" applyAlignment="1">
      <alignment horizontal="center" vertical="center"/>
    </xf>
    <xf numFmtId="0" fontId="3" fillId="14" borderId="16" xfId="0" applyFont="1" applyFill="1" applyBorder="1" applyAlignment="1">
      <alignment vertical="center"/>
    </xf>
    <xf numFmtId="3" fontId="3" fillId="14" borderId="16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49" fontId="3" fillId="34" borderId="18" xfId="0" applyNumberFormat="1" applyFont="1" applyFill="1" applyBorder="1" applyAlignment="1">
      <alignment horizontal="center" vertical="center" wrapText="1"/>
    </xf>
    <xf numFmtId="49" fontId="3" fillId="34" borderId="19" xfId="0" applyNumberFormat="1" applyFont="1" applyFill="1" applyBorder="1" applyAlignment="1">
      <alignment horizontal="center" vertical="center" wrapText="1"/>
    </xf>
    <xf numFmtId="3" fontId="3" fillId="34" borderId="19" xfId="0" applyNumberFormat="1" applyFont="1" applyFill="1" applyBorder="1" applyAlignment="1">
      <alignment horizontal="center" vertical="center" wrapText="1"/>
    </xf>
    <xf numFmtId="3" fontId="3" fillId="34" borderId="20" xfId="0" applyNumberFormat="1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vertical="center"/>
    </xf>
    <xf numFmtId="0" fontId="5" fillId="34" borderId="22" xfId="0" applyFont="1" applyFill="1" applyBorder="1" applyAlignment="1">
      <alignment vertical="center"/>
    </xf>
    <xf numFmtId="0" fontId="3" fillId="34" borderId="22" xfId="0" applyFont="1" applyFill="1" applyBorder="1" applyAlignment="1">
      <alignment horizontal="left" vertical="center"/>
    </xf>
    <xf numFmtId="3" fontId="3" fillId="34" borderId="22" xfId="0" applyNumberFormat="1" applyFont="1" applyFill="1" applyBorder="1" applyAlignment="1">
      <alignment vertical="center"/>
    </xf>
    <xf numFmtId="3" fontId="3" fillId="34" borderId="23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left" vertical="center"/>
    </xf>
    <xf numFmtId="3" fontId="4" fillId="34" borderId="22" xfId="0" applyNumberFormat="1" applyFont="1" applyFill="1" applyBorder="1" applyAlignment="1">
      <alignment vertical="center"/>
    </xf>
    <xf numFmtId="3" fontId="4" fillId="34" borderId="22" xfId="0" applyNumberFormat="1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vertical="center"/>
    </xf>
    <xf numFmtId="0" fontId="3" fillId="34" borderId="22" xfId="0" applyFont="1" applyFill="1" applyBorder="1" applyAlignment="1">
      <alignment vertical="center"/>
    </xf>
    <xf numFmtId="49" fontId="3" fillId="8" borderId="15" xfId="0" applyNumberFormat="1" applyFont="1" applyFill="1" applyBorder="1" applyAlignment="1">
      <alignment horizontal="center" vertical="center" wrapText="1"/>
    </xf>
    <xf numFmtId="49" fontId="3" fillId="8" borderId="16" xfId="0" applyNumberFormat="1" applyFont="1" applyFill="1" applyBorder="1" applyAlignment="1">
      <alignment horizontal="center" vertical="center" wrapText="1"/>
    </xf>
    <xf numFmtId="49" fontId="3" fillId="8" borderId="16" xfId="0" applyNumberFormat="1" applyFont="1" applyFill="1" applyBorder="1" applyAlignment="1">
      <alignment vertical="center" wrapText="1"/>
    </xf>
    <xf numFmtId="3" fontId="3" fillId="8" borderId="16" xfId="0" applyNumberFormat="1" applyFont="1" applyFill="1" applyBorder="1" applyAlignment="1">
      <alignment vertical="center" wrapText="1"/>
    </xf>
    <xf numFmtId="3" fontId="3" fillId="8" borderId="24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49" fontId="3" fillId="8" borderId="13" xfId="0" applyNumberFormat="1" applyFont="1" applyFill="1" applyBorder="1" applyAlignment="1">
      <alignment horizontal="center" vertical="center" wrapText="1"/>
    </xf>
    <xf numFmtId="49" fontId="3" fillId="8" borderId="10" xfId="0" applyNumberFormat="1" applyFont="1" applyFill="1" applyBorder="1" applyAlignment="1">
      <alignment horizontal="center" vertical="center" wrapText="1"/>
    </xf>
    <xf numFmtId="49" fontId="3" fillId="8" borderId="10" xfId="0" applyNumberFormat="1" applyFont="1" applyFill="1" applyBorder="1" applyAlignment="1">
      <alignment vertical="center" wrapText="1"/>
    </xf>
    <xf numFmtId="3" fontId="3" fillId="8" borderId="14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4" fillId="33" borderId="17" xfId="0" applyNumberFormat="1" applyFont="1" applyFill="1" applyBorder="1" applyAlignment="1">
      <alignment vertical="center" wrapText="1"/>
    </xf>
    <xf numFmtId="49" fontId="4" fillId="8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49" fontId="4" fillId="8" borderId="13" xfId="0" applyNumberFormat="1" applyFont="1" applyFill="1" applyBorder="1" applyAlignment="1">
      <alignment horizontal="center" vertical="center" wrapText="1"/>
    </xf>
    <xf numFmtId="3" fontId="4" fillId="33" borderId="26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3" fontId="3" fillId="34" borderId="27" xfId="0" applyNumberFormat="1" applyFont="1" applyFill="1" applyBorder="1" applyAlignment="1">
      <alignment vertical="center"/>
    </xf>
    <xf numFmtId="0" fontId="2" fillId="35" borderId="9" xfId="61" applyFont="1" applyFill="1" applyAlignment="1">
      <alignment horizontal="center" vertical="center"/>
    </xf>
    <xf numFmtId="0" fontId="6" fillId="35" borderId="9" xfId="6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2:M48"/>
  <sheetViews>
    <sheetView tabSelected="1" zoomScaleSheetLayoutView="75" workbookViewId="0" topLeftCell="A1">
      <selection activeCell="P8" sqref="P8"/>
    </sheetView>
  </sheetViews>
  <sheetFormatPr defaultColWidth="9.140625" defaultRowHeight="12.75"/>
  <cols>
    <col min="1" max="1" width="10.7109375" style="3" customWidth="1"/>
    <col min="2" max="2" width="10.7109375" style="4" customWidth="1"/>
    <col min="3" max="3" width="10.7109375" style="5" customWidth="1"/>
    <col min="4" max="4" width="10.7109375" style="6" customWidth="1"/>
    <col min="5" max="5" width="10.7109375" style="3" customWidth="1"/>
    <col min="6" max="6" width="14.421875" style="2" customWidth="1"/>
    <col min="7" max="7" width="45.7109375" style="2" customWidth="1"/>
    <col min="8" max="8" width="14.421875" style="2" customWidth="1"/>
    <col min="9" max="10" width="14.00390625" style="2" customWidth="1"/>
    <col min="11" max="11" width="14.28125" style="2" customWidth="1"/>
    <col min="12" max="12" width="15.00390625" style="2" customWidth="1"/>
    <col min="13" max="13" width="14.421875" style="2" customWidth="1"/>
    <col min="14" max="16384" width="9.140625" style="2" customWidth="1"/>
  </cols>
  <sheetData>
    <row r="2" spans="1:13" s="21" customFormat="1" ht="18.75" customHeight="1" thickBot="1">
      <c r="A2" s="92" t="s">
        <v>59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ht="14.25" thickBot="1" thickTop="1"/>
    <row r="4" spans="1:13" s="14" customFormat="1" ht="53.25" thickBot="1">
      <c r="A4" s="45" t="s">
        <v>3</v>
      </c>
      <c r="B4" s="46" t="s">
        <v>4</v>
      </c>
      <c r="C4" s="46" t="s">
        <v>5</v>
      </c>
      <c r="D4" s="46" t="s">
        <v>6</v>
      </c>
      <c r="E4" s="46" t="s">
        <v>7</v>
      </c>
      <c r="F4" s="46" t="s">
        <v>8</v>
      </c>
      <c r="G4" s="46" t="s">
        <v>9</v>
      </c>
      <c r="H4" s="47" t="s">
        <v>23</v>
      </c>
      <c r="I4" s="47" t="s">
        <v>58</v>
      </c>
      <c r="J4" s="47" t="s">
        <v>60</v>
      </c>
      <c r="K4" s="47" t="s">
        <v>32</v>
      </c>
      <c r="L4" s="47" t="s">
        <v>10</v>
      </c>
      <c r="M4" s="48" t="s">
        <v>11</v>
      </c>
    </row>
    <row r="5" spans="1:13" s="7" customFormat="1" ht="24.75" customHeight="1">
      <c r="A5" s="62"/>
      <c r="B5" s="63"/>
      <c r="C5" s="63"/>
      <c r="D5" s="63"/>
      <c r="E5" s="63"/>
      <c r="F5" s="63" t="s">
        <v>13</v>
      </c>
      <c r="G5" s="64" t="s">
        <v>12</v>
      </c>
      <c r="H5" s="65">
        <f aca="true" t="shared" si="0" ref="H5:M5">SUM(H6:H7)</f>
        <v>450000</v>
      </c>
      <c r="I5" s="65">
        <f t="shared" si="0"/>
        <v>45000</v>
      </c>
      <c r="J5" s="65">
        <f t="shared" si="0"/>
        <v>0</v>
      </c>
      <c r="K5" s="65">
        <f t="shared" si="0"/>
        <v>495000</v>
      </c>
      <c r="L5" s="65">
        <f t="shared" si="0"/>
        <v>618750</v>
      </c>
      <c r="M5" s="66">
        <f t="shared" si="0"/>
        <v>576675</v>
      </c>
    </row>
    <row r="6" spans="1:13" s="7" customFormat="1" ht="24.75" customHeight="1">
      <c r="A6" s="54"/>
      <c r="B6" s="8" t="s">
        <v>16</v>
      </c>
      <c r="C6" s="8" t="s">
        <v>17</v>
      </c>
      <c r="D6" s="8"/>
      <c r="E6" s="8"/>
      <c r="F6" s="9" t="s">
        <v>0</v>
      </c>
      <c r="G6" s="10" t="s">
        <v>15</v>
      </c>
      <c r="H6" s="11">
        <v>450000</v>
      </c>
      <c r="I6" s="11">
        <v>0</v>
      </c>
      <c r="J6" s="11">
        <v>0</v>
      </c>
      <c r="K6" s="11">
        <f>SUM(H6:J6)</f>
        <v>450000</v>
      </c>
      <c r="L6" s="11">
        <f>K6*1.25</f>
        <v>562500</v>
      </c>
      <c r="M6" s="32">
        <f>K6*1.165</f>
        <v>524250</v>
      </c>
    </row>
    <row r="7" spans="1:13" s="7" customFormat="1" ht="24.75" customHeight="1">
      <c r="A7" s="31"/>
      <c r="B7" s="8"/>
      <c r="C7" s="8"/>
      <c r="D7" s="8"/>
      <c r="E7" s="8"/>
      <c r="F7" s="9" t="s">
        <v>0</v>
      </c>
      <c r="G7" s="10" t="s">
        <v>37</v>
      </c>
      <c r="H7" s="11">
        <v>0</v>
      </c>
      <c r="I7" s="11">
        <v>45000</v>
      </c>
      <c r="J7" s="11">
        <v>0</v>
      </c>
      <c r="K7" s="11">
        <f>SUM(H7:J7)</f>
        <v>45000</v>
      </c>
      <c r="L7" s="11">
        <f>K7*1.25</f>
        <v>56250</v>
      </c>
      <c r="M7" s="32">
        <f>K7*1.165</f>
        <v>52425</v>
      </c>
    </row>
    <row r="8" spans="1:13" s="7" customFormat="1" ht="24.75" customHeight="1">
      <c r="A8" s="70"/>
      <c r="B8" s="71"/>
      <c r="C8" s="71"/>
      <c r="D8" s="71"/>
      <c r="E8" s="71"/>
      <c r="F8" s="18">
        <v>42211</v>
      </c>
      <c r="G8" s="72" t="s">
        <v>30</v>
      </c>
      <c r="H8" s="16">
        <f aca="true" t="shared" si="1" ref="H8:M8">SUM(H9:H12)</f>
        <v>0</v>
      </c>
      <c r="I8" s="16">
        <f t="shared" si="1"/>
        <v>496000</v>
      </c>
      <c r="J8" s="16">
        <f t="shared" si="1"/>
        <v>-100000</v>
      </c>
      <c r="K8" s="16">
        <f t="shared" si="1"/>
        <v>396000</v>
      </c>
      <c r="L8" s="16">
        <f t="shared" si="1"/>
        <v>495000</v>
      </c>
      <c r="M8" s="73">
        <f t="shared" si="1"/>
        <v>469500</v>
      </c>
    </row>
    <row r="9" spans="1:13" s="7" customFormat="1" ht="24.75" customHeight="1">
      <c r="A9" s="31"/>
      <c r="B9" s="8"/>
      <c r="C9" s="8"/>
      <c r="D9" s="8"/>
      <c r="E9" s="8"/>
      <c r="F9" s="9" t="s">
        <v>34</v>
      </c>
      <c r="G9" s="10" t="s">
        <v>31</v>
      </c>
      <c r="H9" s="11">
        <v>0</v>
      </c>
      <c r="I9" s="11">
        <v>96000</v>
      </c>
      <c r="J9" s="11">
        <v>0</v>
      </c>
      <c r="K9" s="11">
        <f>SUM(H9:J9)</f>
        <v>96000</v>
      </c>
      <c r="L9" s="11">
        <f>K9*1.25</f>
        <v>120000</v>
      </c>
      <c r="M9" s="32">
        <f>K9*1.25</f>
        <v>120000</v>
      </c>
    </row>
    <row r="10" spans="1:13" s="7" customFormat="1" ht="24.75" customHeight="1">
      <c r="A10" s="31"/>
      <c r="B10" s="8"/>
      <c r="C10" s="8"/>
      <c r="D10" s="8"/>
      <c r="E10" s="8"/>
      <c r="F10" s="27" t="s">
        <v>0</v>
      </c>
      <c r="G10" s="10" t="s">
        <v>52</v>
      </c>
      <c r="H10" s="11">
        <v>0</v>
      </c>
      <c r="I10" s="11">
        <v>250000</v>
      </c>
      <c r="J10" s="11">
        <v>0</v>
      </c>
      <c r="K10" s="11">
        <f>SUM(H10:J10)</f>
        <v>250000</v>
      </c>
      <c r="L10" s="11">
        <f>K10*1.25</f>
        <v>312500</v>
      </c>
      <c r="M10" s="32">
        <f>K10*1.165</f>
        <v>291250</v>
      </c>
    </row>
    <row r="11" spans="1:13" s="7" customFormat="1" ht="24.75" customHeight="1">
      <c r="A11" s="31"/>
      <c r="B11" s="8"/>
      <c r="C11" s="8"/>
      <c r="D11" s="8"/>
      <c r="E11" s="8"/>
      <c r="F11" s="27" t="s">
        <v>0</v>
      </c>
      <c r="G11" s="10" t="s">
        <v>51</v>
      </c>
      <c r="H11" s="11">
        <v>0</v>
      </c>
      <c r="I11" s="11">
        <v>100000</v>
      </c>
      <c r="J11" s="11">
        <v>-100000</v>
      </c>
      <c r="K11" s="11">
        <f>SUM(H11:J11)</f>
        <v>0</v>
      </c>
      <c r="L11" s="11">
        <f>K11*1.25</f>
        <v>0</v>
      </c>
      <c r="M11" s="32">
        <f>K11*1.165</f>
        <v>0</v>
      </c>
    </row>
    <row r="12" spans="1:13" s="7" customFormat="1" ht="24.75" customHeight="1">
      <c r="A12" s="31"/>
      <c r="B12" s="8"/>
      <c r="C12" s="8"/>
      <c r="D12" s="8"/>
      <c r="E12" s="8"/>
      <c r="F12" s="9" t="s">
        <v>0</v>
      </c>
      <c r="G12" s="10" t="s">
        <v>33</v>
      </c>
      <c r="H12" s="11">
        <v>0</v>
      </c>
      <c r="I12" s="11">
        <v>50000</v>
      </c>
      <c r="J12" s="11">
        <v>0</v>
      </c>
      <c r="K12" s="11">
        <f>SUM(H12:J12)</f>
        <v>50000</v>
      </c>
      <c r="L12" s="11">
        <f>K12*1.25</f>
        <v>62500</v>
      </c>
      <c r="M12" s="32">
        <f>K12*1.165</f>
        <v>58250</v>
      </c>
    </row>
    <row r="13" spans="1:13" s="7" customFormat="1" ht="24.75" customHeight="1">
      <c r="A13" s="88"/>
      <c r="B13" s="81"/>
      <c r="C13" s="81"/>
      <c r="D13" s="81"/>
      <c r="E13" s="81"/>
      <c r="F13" s="18">
        <v>42212</v>
      </c>
      <c r="G13" s="15" t="s">
        <v>46</v>
      </c>
      <c r="H13" s="16">
        <f aca="true" t="shared" si="2" ref="H13:M13">H14</f>
        <v>0</v>
      </c>
      <c r="I13" s="16">
        <f t="shared" si="2"/>
        <v>40000</v>
      </c>
      <c r="J13" s="16">
        <f t="shared" si="2"/>
        <v>0</v>
      </c>
      <c r="K13" s="16">
        <f t="shared" si="2"/>
        <v>40000</v>
      </c>
      <c r="L13" s="16">
        <f t="shared" si="2"/>
        <v>50000</v>
      </c>
      <c r="M13" s="73">
        <f t="shared" si="2"/>
        <v>50000</v>
      </c>
    </row>
    <row r="14" spans="1:13" s="7" customFormat="1" ht="24.75" customHeight="1">
      <c r="A14" s="31"/>
      <c r="B14" s="8"/>
      <c r="C14" s="8"/>
      <c r="D14" s="8"/>
      <c r="E14" s="8"/>
      <c r="F14" s="9" t="s">
        <v>34</v>
      </c>
      <c r="G14" s="12" t="s">
        <v>47</v>
      </c>
      <c r="H14" s="11">
        <v>0</v>
      </c>
      <c r="I14" s="11">
        <v>40000</v>
      </c>
      <c r="J14" s="11">
        <v>0</v>
      </c>
      <c r="K14" s="11">
        <f>SUM(H14:J14)</f>
        <v>40000</v>
      </c>
      <c r="L14" s="11">
        <f>K14*1.25</f>
        <v>50000</v>
      </c>
      <c r="M14" s="32">
        <f>L14</f>
        <v>50000</v>
      </c>
    </row>
    <row r="15" spans="1:13" s="7" customFormat="1" ht="24.75" customHeight="1">
      <c r="A15" s="70"/>
      <c r="B15" s="71"/>
      <c r="C15" s="71"/>
      <c r="D15" s="71"/>
      <c r="E15" s="71"/>
      <c r="F15" s="18">
        <v>422120</v>
      </c>
      <c r="G15" s="15" t="s">
        <v>48</v>
      </c>
      <c r="H15" s="16">
        <f aca="true" t="shared" si="3" ref="H15:M15">H16</f>
        <v>0</v>
      </c>
      <c r="I15" s="16">
        <f t="shared" si="3"/>
        <v>30000</v>
      </c>
      <c r="J15" s="16">
        <f t="shared" si="3"/>
        <v>0</v>
      </c>
      <c r="K15" s="16">
        <f t="shared" si="3"/>
        <v>30000</v>
      </c>
      <c r="L15" s="16">
        <f t="shared" si="3"/>
        <v>37500</v>
      </c>
      <c r="M15" s="73">
        <f t="shared" si="3"/>
        <v>37500</v>
      </c>
    </row>
    <row r="16" spans="1:13" s="7" customFormat="1" ht="24.75" customHeight="1">
      <c r="A16" s="31"/>
      <c r="B16" s="8"/>
      <c r="C16" s="8"/>
      <c r="D16" s="8"/>
      <c r="E16" s="8"/>
      <c r="F16" s="9" t="s">
        <v>34</v>
      </c>
      <c r="G16" s="12" t="s">
        <v>48</v>
      </c>
      <c r="H16" s="11">
        <v>0</v>
      </c>
      <c r="I16" s="11">
        <v>30000</v>
      </c>
      <c r="J16" s="11">
        <v>0</v>
      </c>
      <c r="K16" s="11">
        <f>SUM(H16:J16)</f>
        <v>30000</v>
      </c>
      <c r="L16" s="11">
        <f>K16*1.25</f>
        <v>37500</v>
      </c>
      <c r="M16" s="32">
        <f>L16</f>
        <v>37500</v>
      </c>
    </row>
    <row r="17" spans="1:13" s="79" customFormat="1" ht="24.75" customHeight="1">
      <c r="A17" s="70"/>
      <c r="B17" s="71"/>
      <c r="C17" s="71"/>
      <c r="D17" s="71"/>
      <c r="E17" s="71"/>
      <c r="F17" s="18">
        <v>42222</v>
      </c>
      <c r="G17" s="72" t="s">
        <v>44</v>
      </c>
      <c r="H17" s="16">
        <f aca="true" t="shared" si="4" ref="H17:M17">H18</f>
        <v>0</v>
      </c>
      <c r="I17" s="16">
        <f t="shared" si="4"/>
        <v>50000</v>
      </c>
      <c r="J17" s="16">
        <f t="shared" si="4"/>
        <v>0</v>
      </c>
      <c r="K17" s="16">
        <f t="shared" si="4"/>
        <v>50000</v>
      </c>
      <c r="L17" s="16">
        <f t="shared" si="4"/>
        <v>62500</v>
      </c>
      <c r="M17" s="73">
        <f t="shared" si="4"/>
        <v>58250</v>
      </c>
    </row>
    <row r="18" spans="1:13" s="7" customFormat="1" ht="24.75" customHeight="1">
      <c r="A18" s="31"/>
      <c r="B18" s="8"/>
      <c r="C18" s="8"/>
      <c r="D18" s="8"/>
      <c r="E18" s="8"/>
      <c r="F18" s="9" t="s">
        <v>0</v>
      </c>
      <c r="G18" s="10" t="s">
        <v>45</v>
      </c>
      <c r="H18" s="11">
        <v>0</v>
      </c>
      <c r="I18" s="11">
        <v>50000</v>
      </c>
      <c r="J18" s="11">
        <v>0</v>
      </c>
      <c r="K18" s="11">
        <f>SUM(H18:J18)</f>
        <v>50000</v>
      </c>
      <c r="L18" s="11">
        <f>K18*1.25</f>
        <v>62500</v>
      </c>
      <c r="M18" s="32">
        <f>K18*1.165</f>
        <v>58250</v>
      </c>
    </row>
    <row r="19" spans="1:13" s="14" customFormat="1" ht="24.75" customHeight="1">
      <c r="A19" s="33"/>
      <c r="B19" s="15"/>
      <c r="C19" s="16"/>
      <c r="D19" s="17"/>
      <c r="E19" s="18"/>
      <c r="F19" s="18">
        <v>42242</v>
      </c>
      <c r="G19" s="15" t="s">
        <v>18</v>
      </c>
      <c r="H19" s="19">
        <f aca="true" t="shared" si="5" ref="H19:M19">SUM(H20:H28)</f>
        <v>1100000</v>
      </c>
      <c r="I19" s="19">
        <f t="shared" si="5"/>
        <v>3095000</v>
      </c>
      <c r="J19" s="19">
        <f t="shared" si="5"/>
        <v>-40000</v>
      </c>
      <c r="K19" s="19">
        <f t="shared" si="5"/>
        <v>4155000</v>
      </c>
      <c r="L19" s="19">
        <f t="shared" si="5"/>
        <v>5193750</v>
      </c>
      <c r="M19" s="34">
        <f t="shared" si="5"/>
        <v>4622500</v>
      </c>
    </row>
    <row r="20" spans="1:13" s="14" customFormat="1" ht="24.75" customHeight="1">
      <c r="A20" s="35"/>
      <c r="B20" s="25"/>
      <c r="C20" s="11"/>
      <c r="D20" s="26"/>
      <c r="E20" s="27"/>
      <c r="F20" s="27" t="s">
        <v>25</v>
      </c>
      <c r="G20" s="25" t="s">
        <v>39</v>
      </c>
      <c r="H20" s="20">
        <v>900000</v>
      </c>
      <c r="I20" s="20">
        <v>0</v>
      </c>
      <c r="J20" s="20">
        <v>35000</v>
      </c>
      <c r="K20" s="11">
        <f aca="true" t="shared" si="6" ref="K20:K28">SUM(H20:J20)</f>
        <v>935000</v>
      </c>
      <c r="L20" s="20">
        <f aca="true" t="shared" si="7" ref="L20:L28">K20*1.25</f>
        <v>1168750</v>
      </c>
      <c r="M20" s="36">
        <f>K20</f>
        <v>935000</v>
      </c>
    </row>
    <row r="21" spans="1:13" s="14" customFormat="1" ht="24.75" customHeight="1">
      <c r="A21" s="35"/>
      <c r="B21" s="25"/>
      <c r="C21" s="11"/>
      <c r="D21" s="26"/>
      <c r="E21" s="27"/>
      <c r="F21" s="27" t="s">
        <v>25</v>
      </c>
      <c r="G21" s="25" t="s">
        <v>28</v>
      </c>
      <c r="H21" s="20">
        <v>200000</v>
      </c>
      <c r="I21" s="20">
        <v>0</v>
      </c>
      <c r="J21" s="20">
        <v>0</v>
      </c>
      <c r="K21" s="11">
        <f t="shared" si="6"/>
        <v>200000</v>
      </c>
      <c r="L21" s="20">
        <f t="shared" si="7"/>
        <v>250000</v>
      </c>
      <c r="M21" s="36">
        <f>K21</f>
        <v>200000</v>
      </c>
    </row>
    <row r="22" spans="1:13" s="14" customFormat="1" ht="24.75" customHeight="1">
      <c r="A22" s="35"/>
      <c r="B22" s="25"/>
      <c r="C22" s="11"/>
      <c r="D22" s="26"/>
      <c r="E22" s="27"/>
      <c r="F22" s="27" t="s">
        <v>35</v>
      </c>
      <c r="G22" s="25" t="s">
        <v>36</v>
      </c>
      <c r="H22" s="20">
        <v>0</v>
      </c>
      <c r="I22" s="20">
        <v>640000</v>
      </c>
      <c r="J22" s="20">
        <v>0</v>
      </c>
      <c r="K22" s="11">
        <f t="shared" si="6"/>
        <v>640000</v>
      </c>
      <c r="L22" s="20">
        <f t="shared" si="7"/>
        <v>800000</v>
      </c>
      <c r="M22" s="36">
        <f>K22*1.25</f>
        <v>800000</v>
      </c>
    </row>
    <row r="23" spans="1:13" s="14" customFormat="1" ht="24.75" customHeight="1">
      <c r="A23" s="35"/>
      <c r="B23" s="25"/>
      <c r="C23" s="11"/>
      <c r="D23" s="26"/>
      <c r="E23" s="27"/>
      <c r="F23" s="9" t="s">
        <v>35</v>
      </c>
      <c r="G23" s="12" t="s">
        <v>41</v>
      </c>
      <c r="H23" s="13">
        <v>0</v>
      </c>
      <c r="I23" s="13">
        <v>1200000</v>
      </c>
      <c r="J23" s="13">
        <v>0</v>
      </c>
      <c r="K23" s="77">
        <f t="shared" si="6"/>
        <v>1200000</v>
      </c>
      <c r="L23" s="13">
        <f t="shared" si="7"/>
        <v>1500000</v>
      </c>
      <c r="M23" s="42">
        <f>L23</f>
        <v>1500000</v>
      </c>
    </row>
    <row r="24" spans="1:13" s="14" customFormat="1" ht="24.75" customHeight="1">
      <c r="A24" s="35"/>
      <c r="B24" s="25"/>
      <c r="C24" s="11"/>
      <c r="D24" s="26"/>
      <c r="E24" s="27"/>
      <c r="F24" s="27" t="s">
        <v>25</v>
      </c>
      <c r="G24" s="25" t="s">
        <v>38</v>
      </c>
      <c r="H24" s="20">
        <v>0</v>
      </c>
      <c r="I24" s="20">
        <v>50000</v>
      </c>
      <c r="J24" s="20">
        <v>0</v>
      </c>
      <c r="K24" s="11">
        <f t="shared" si="6"/>
        <v>50000</v>
      </c>
      <c r="L24" s="20">
        <f t="shared" si="7"/>
        <v>62500</v>
      </c>
      <c r="M24" s="36">
        <f>K24</f>
        <v>50000</v>
      </c>
    </row>
    <row r="25" spans="1:13" s="14" customFormat="1" ht="24.75" customHeight="1">
      <c r="A25" s="35"/>
      <c r="B25" s="25"/>
      <c r="C25" s="11"/>
      <c r="D25" s="26"/>
      <c r="E25" s="27"/>
      <c r="F25" s="9" t="s">
        <v>25</v>
      </c>
      <c r="G25" s="12" t="s">
        <v>49</v>
      </c>
      <c r="H25" s="20">
        <v>0</v>
      </c>
      <c r="I25" s="20">
        <v>100000</v>
      </c>
      <c r="J25" s="20">
        <v>0</v>
      </c>
      <c r="K25" s="11">
        <f t="shared" si="6"/>
        <v>100000</v>
      </c>
      <c r="L25" s="20">
        <f t="shared" si="7"/>
        <v>125000</v>
      </c>
      <c r="M25" s="36">
        <f>K25</f>
        <v>100000</v>
      </c>
    </row>
    <row r="26" spans="1:13" s="14" customFormat="1" ht="24.75" customHeight="1">
      <c r="A26" s="35"/>
      <c r="B26" s="25"/>
      <c r="C26" s="11"/>
      <c r="D26" s="26"/>
      <c r="E26" s="27"/>
      <c r="F26" s="9" t="s">
        <v>34</v>
      </c>
      <c r="G26" s="12" t="s">
        <v>50</v>
      </c>
      <c r="H26" s="20">
        <v>0</v>
      </c>
      <c r="I26" s="20">
        <v>30000</v>
      </c>
      <c r="J26" s="20">
        <v>0</v>
      </c>
      <c r="K26" s="11">
        <f t="shared" si="6"/>
        <v>30000</v>
      </c>
      <c r="L26" s="20">
        <f t="shared" si="7"/>
        <v>37500</v>
      </c>
      <c r="M26" s="36">
        <f>L26</f>
        <v>37500</v>
      </c>
    </row>
    <row r="27" spans="1:13" s="14" customFormat="1" ht="34.5" customHeight="1">
      <c r="A27" s="35"/>
      <c r="B27" s="25"/>
      <c r="C27" s="11"/>
      <c r="D27" s="26"/>
      <c r="E27" s="27"/>
      <c r="F27" s="9" t="s">
        <v>22</v>
      </c>
      <c r="G27" s="90" t="s">
        <v>56</v>
      </c>
      <c r="H27" s="20">
        <v>0</v>
      </c>
      <c r="I27" s="20">
        <v>1000000</v>
      </c>
      <c r="J27" s="20">
        <v>0</v>
      </c>
      <c r="K27" s="11">
        <f t="shared" si="6"/>
        <v>1000000</v>
      </c>
      <c r="L27" s="20">
        <f t="shared" si="7"/>
        <v>1250000</v>
      </c>
      <c r="M27" s="36">
        <f>K27</f>
        <v>1000000</v>
      </c>
    </row>
    <row r="28" spans="1:13" s="14" customFormat="1" ht="24.75" customHeight="1">
      <c r="A28" s="35"/>
      <c r="B28" s="25"/>
      <c r="C28" s="11"/>
      <c r="D28" s="26"/>
      <c r="E28" s="27"/>
      <c r="F28" s="9" t="s">
        <v>35</v>
      </c>
      <c r="G28" s="12" t="s">
        <v>57</v>
      </c>
      <c r="H28" s="20">
        <v>0</v>
      </c>
      <c r="I28" s="20">
        <v>75000</v>
      </c>
      <c r="J28" s="20">
        <v>-75000</v>
      </c>
      <c r="K28" s="11">
        <f t="shared" si="6"/>
        <v>0</v>
      </c>
      <c r="L28" s="20">
        <f t="shared" si="7"/>
        <v>0</v>
      </c>
      <c r="M28" s="36">
        <f>L28</f>
        <v>0</v>
      </c>
    </row>
    <row r="29" spans="1:13" s="14" customFormat="1" ht="24.75" customHeight="1">
      <c r="A29" s="33"/>
      <c r="B29" s="15"/>
      <c r="C29" s="16"/>
      <c r="D29" s="17"/>
      <c r="E29" s="18"/>
      <c r="F29" s="28">
        <v>42273</v>
      </c>
      <c r="G29" s="29" t="s">
        <v>53</v>
      </c>
      <c r="H29" s="19">
        <f aca="true" t="shared" si="8" ref="H29:M29">H30</f>
        <v>0</v>
      </c>
      <c r="I29" s="19">
        <f t="shared" si="8"/>
        <v>20000</v>
      </c>
      <c r="J29" s="19">
        <f t="shared" si="8"/>
        <v>0</v>
      </c>
      <c r="K29" s="19">
        <f t="shared" si="8"/>
        <v>20000</v>
      </c>
      <c r="L29" s="19">
        <f t="shared" si="8"/>
        <v>25000</v>
      </c>
      <c r="M29" s="34">
        <f t="shared" si="8"/>
        <v>25000</v>
      </c>
    </row>
    <row r="30" spans="1:13" s="14" customFormat="1" ht="24.75" customHeight="1">
      <c r="A30" s="35"/>
      <c r="B30" s="25"/>
      <c r="C30" s="11"/>
      <c r="D30" s="26"/>
      <c r="E30" s="27"/>
      <c r="F30" s="82" t="s">
        <v>35</v>
      </c>
      <c r="G30" s="83" t="s">
        <v>54</v>
      </c>
      <c r="H30" s="20">
        <v>0</v>
      </c>
      <c r="I30" s="20">
        <v>20000</v>
      </c>
      <c r="J30" s="20">
        <v>0</v>
      </c>
      <c r="K30" s="11">
        <f>SUM(H30:J30)</f>
        <v>20000</v>
      </c>
      <c r="L30" s="20">
        <f>K30*1.25</f>
        <v>25000</v>
      </c>
      <c r="M30" s="36">
        <f>L30</f>
        <v>25000</v>
      </c>
    </row>
    <row r="31" spans="1:13" s="14" customFormat="1" ht="24.75" customHeight="1">
      <c r="A31" s="33"/>
      <c r="B31" s="15"/>
      <c r="C31" s="16"/>
      <c r="D31" s="17"/>
      <c r="E31" s="18"/>
      <c r="F31" s="28">
        <v>4231</v>
      </c>
      <c r="G31" s="29" t="s">
        <v>20</v>
      </c>
      <c r="H31" s="19">
        <f aca="true" t="shared" si="9" ref="H31:M31">SUM(H32:H33)</f>
        <v>350000</v>
      </c>
      <c r="I31" s="19">
        <f t="shared" si="9"/>
        <v>520000</v>
      </c>
      <c r="J31" s="19">
        <f t="shared" si="9"/>
        <v>0</v>
      </c>
      <c r="K31" s="19">
        <f t="shared" si="9"/>
        <v>870000</v>
      </c>
      <c r="L31" s="19">
        <f t="shared" si="9"/>
        <v>1087500</v>
      </c>
      <c r="M31" s="34">
        <f t="shared" si="9"/>
        <v>1087500</v>
      </c>
    </row>
    <row r="32" spans="1:13" s="14" customFormat="1" ht="24.75" customHeight="1">
      <c r="A32" s="76"/>
      <c r="B32" s="12"/>
      <c r="C32" s="77"/>
      <c r="D32" s="78"/>
      <c r="E32" s="9"/>
      <c r="F32" s="9" t="s">
        <v>0</v>
      </c>
      <c r="G32" s="12" t="s">
        <v>24</v>
      </c>
      <c r="H32" s="13">
        <v>350000</v>
      </c>
      <c r="I32" s="13">
        <v>0</v>
      </c>
      <c r="J32" s="13">
        <v>0</v>
      </c>
      <c r="K32" s="11">
        <f>SUM(H32:J32)</f>
        <v>350000</v>
      </c>
      <c r="L32" s="13">
        <f>K32*1.25</f>
        <v>437500</v>
      </c>
      <c r="M32" s="32">
        <f>L32</f>
        <v>437500</v>
      </c>
    </row>
    <row r="33" spans="1:13" s="14" customFormat="1" ht="24.75" customHeight="1" thickBot="1">
      <c r="A33" s="67"/>
      <c r="B33" s="44"/>
      <c r="C33" s="68"/>
      <c r="D33" s="69"/>
      <c r="E33" s="43"/>
      <c r="F33" s="43" t="s">
        <v>42</v>
      </c>
      <c r="G33" s="44" t="s">
        <v>43</v>
      </c>
      <c r="H33" s="86">
        <v>0</v>
      </c>
      <c r="I33" s="86">
        <v>520000</v>
      </c>
      <c r="J33" s="86">
        <v>0</v>
      </c>
      <c r="K33" s="80">
        <f>SUM(H33:J33)</f>
        <v>520000</v>
      </c>
      <c r="L33" s="86">
        <f>K33*1.25</f>
        <v>650000</v>
      </c>
      <c r="M33" s="89">
        <f>L33</f>
        <v>650000</v>
      </c>
    </row>
    <row r="34" spans="1:13" s="7" customFormat="1" ht="24.75" customHeight="1" thickBot="1">
      <c r="A34" s="55"/>
      <c r="B34" s="56"/>
      <c r="C34" s="57"/>
      <c r="D34" s="58"/>
      <c r="E34" s="59"/>
      <c r="F34" s="60"/>
      <c r="G34" s="61" t="s">
        <v>2</v>
      </c>
      <c r="H34" s="52">
        <f aca="true" t="shared" si="10" ref="H34:M34">H5+H8+H13+H15+H17+H19+H29+H31</f>
        <v>1900000</v>
      </c>
      <c r="I34" s="52">
        <f t="shared" si="10"/>
        <v>4296000</v>
      </c>
      <c r="J34" s="52">
        <f t="shared" si="10"/>
        <v>-140000</v>
      </c>
      <c r="K34" s="52">
        <f t="shared" si="10"/>
        <v>6056000</v>
      </c>
      <c r="L34" s="52">
        <f t="shared" si="10"/>
        <v>7570000</v>
      </c>
      <c r="M34" s="53">
        <f t="shared" si="10"/>
        <v>6926925</v>
      </c>
    </row>
    <row r="36" spans="8:11" ht="12.75">
      <c r="H36" s="5"/>
      <c r="I36" s="5"/>
      <c r="J36" s="5"/>
      <c r="K36" s="5"/>
    </row>
    <row r="37" spans="1:13" ht="13.5" thickBot="1">
      <c r="A37" s="93" t="s">
        <v>27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</row>
    <row r="38" spans="1:13" ht="14.25" thickBo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53.25" thickBot="1">
      <c r="A39" s="45" t="s">
        <v>3</v>
      </c>
      <c r="B39" s="46" t="s">
        <v>4</v>
      </c>
      <c r="C39" s="46" t="s">
        <v>5</v>
      </c>
      <c r="D39" s="46" t="s">
        <v>6</v>
      </c>
      <c r="E39" s="46" t="s">
        <v>7</v>
      </c>
      <c r="F39" s="46" t="s">
        <v>8</v>
      </c>
      <c r="G39" s="46" t="s">
        <v>9</v>
      </c>
      <c r="H39" s="47" t="s">
        <v>14</v>
      </c>
      <c r="I39" s="47" t="s">
        <v>40</v>
      </c>
      <c r="J39" s="47"/>
      <c r="K39" s="47" t="s">
        <v>32</v>
      </c>
      <c r="L39" s="47" t="s">
        <v>10</v>
      </c>
      <c r="M39" s="48" t="s">
        <v>11</v>
      </c>
    </row>
    <row r="40" spans="1:13" ht="24.75" customHeight="1">
      <c r="A40" s="37"/>
      <c r="B40" s="38"/>
      <c r="C40" s="38"/>
      <c r="D40" s="38"/>
      <c r="E40" s="38"/>
      <c r="F40" s="39">
        <v>42242</v>
      </c>
      <c r="G40" s="40" t="s">
        <v>1</v>
      </c>
      <c r="H40" s="41">
        <f>SUM(H41:H44)</f>
        <v>680000</v>
      </c>
      <c r="I40" s="41">
        <f>SUM(I41:I44)</f>
        <v>-100000</v>
      </c>
      <c r="J40" s="41">
        <v>0</v>
      </c>
      <c r="K40" s="41">
        <f>SUM(K41:K44)</f>
        <v>580000</v>
      </c>
      <c r="L40" s="41">
        <f>SUM(L41:L44)</f>
        <v>725000</v>
      </c>
      <c r="M40" s="41">
        <f>SUM(M41:M44)</f>
        <v>580000</v>
      </c>
    </row>
    <row r="41" spans="1:13" ht="31.5">
      <c r="A41" s="74"/>
      <c r="B41" s="75"/>
      <c r="C41" s="75"/>
      <c r="D41" s="75"/>
      <c r="E41" s="75"/>
      <c r="F41" s="9" t="s">
        <v>22</v>
      </c>
      <c r="G41" s="12" t="s">
        <v>19</v>
      </c>
      <c r="H41" s="13">
        <v>200000</v>
      </c>
      <c r="I41" s="13">
        <v>0</v>
      </c>
      <c r="J41" s="13">
        <v>0</v>
      </c>
      <c r="K41" s="13">
        <f>SUM(H41:I41)</f>
        <v>200000</v>
      </c>
      <c r="L41" s="13">
        <f>K41*1.25</f>
        <v>250000</v>
      </c>
      <c r="M41" s="42">
        <f>K41</f>
        <v>200000</v>
      </c>
    </row>
    <row r="42" spans="1:13" ht="31.5">
      <c r="A42" s="74"/>
      <c r="B42" s="75"/>
      <c r="C42" s="75"/>
      <c r="D42" s="75"/>
      <c r="E42" s="75"/>
      <c r="F42" s="9" t="s">
        <v>22</v>
      </c>
      <c r="G42" s="12" t="s">
        <v>21</v>
      </c>
      <c r="H42" s="13">
        <v>195000</v>
      </c>
      <c r="I42" s="13">
        <v>0</v>
      </c>
      <c r="J42" s="13">
        <v>0</v>
      </c>
      <c r="K42" s="13">
        <f>SUM(H42:I42)</f>
        <v>195000</v>
      </c>
      <c r="L42" s="13">
        <f>K42*1.25</f>
        <v>243750</v>
      </c>
      <c r="M42" s="42">
        <f>K42</f>
        <v>195000</v>
      </c>
    </row>
    <row r="43" spans="1:13" ht="31.5">
      <c r="A43" s="74"/>
      <c r="B43" s="75"/>
      <c r="C43" s="75"/>
      <c r="D43" s="75"/>
      <c r="E43" s="75"/>
      <c r="F43" s="9" t="s">
        <v>22</v>
      </c>
      <c r="G43" s="12" t="s">
        <v>26</v>
      </c>
      <c r="H43" s="13">
        <v>185000</v>
      </c>
      <c r="I43" s="13">
        <v>0</v>
      </c>
      <c r="J43" s="13">
        <v>0</v>
      </c>
      <c r="K43" s="13">
        <f>SUM(H43:I43)</f>
        <v>185000</v>
      </c>
      <c r="L43" s="13">
        <f>K43*1.25</f>
        <v>231250</v>
      </c>
      <c r="M43" s="42">
        <f>K43</f>
        <v>185000</v>
      </c>
    </row>
    <row r="44" spans="1:13" ht="32.25" thickBot="1">
      <c r="A44" s="84"/>
      <c r="B44" s="85"/>
      <c r="C44" s="85"/>
      <c r="D44" s="85"/>
      <c r="E44" s="85"/>
      <c r="F44" s="43" t="s">
        <v>22</v>
      </c>
      <c r="G44" s="44" t="s">
        <v>55</v>
      </c>
      <c r="H44" s="86">
        <v>100000</v>
      </c>
      <c r="I44" s="86">
        <v>-100000</v>
      </c>
      <c r="J44" s="86">
        <v>0</v>
      </c>
      <c r="K44" s="86">
        <f>SUM(H44:I44)</f>
        <v>0</v>
      </c>
      <c r="L44" s="86">
        <f>K44*1.25</f>
        <v>0</v>
      </c>
      <c r="M44" s="87">
        <f>K44</f>
        <v>0</v>
      </c>
    </row>
    <row r="45" spans="1:13" ht="24.75" customHeight="1" thickBot="1">
      <c r="A45" s="49"/>
      <c r="B45" s="50"/>
      <c r="C45" s="50"/>
      <c r="D45" s="50"/>
      <c r="E45" s="50"/>
      <c r="F45" s="50"/>
      <c r="G45" s="51" t="s">
        <v>2</v>
      </c>
      <c r="H45" s="52">
        <f>H40</f>
        <v>680000</v>
      </c>
      <c r="I45" s="52">
        <f>I40</f>
        <v>-100000</v>
      </c>
      <c r="J45" s="52">
        <v>0</v>
      </c>
      <c r="K45" s="52">
        <f>K40</f>
        <v>580000</v>
      </c>
      <c r="L45" s="52">
        <f>L40</f>
        <v>725000</v>
      </c>
      <c r="M45" s="53">
        <f>M40</f>
        <v>580000</v>
      </c>
    </row>
    <row r="47" ht="13.5" thickBot="1"/>
    <row r="48" spans="1:13" ht="24.75" customHeight="1" thickBot="1">
      <c r="A48" s="22"/>
      <c r="B48" s="23"/>
      <c r="C48" s="23"/>
      <c r="D48" s="23"/>
      <c r="E48" s="23"/>
      <c r="F48" s="23"/>
      <c r="G48" s="30" t="s">
        <v>29</v>
      </c>
      <c r="H48" s="24">
        <f aca="true" t="shared" si="11" ref="H48:M48">H45+H34</f>
        <v>2580000</v>
      </c>
      <c r="I48" s="24">
        <f t="shared" si="11"/>
        <v>4196000</v>
      </c>
      <c r="J48" s="24">
        <f t="shared" si="11"/>
        <v>-140000</v>
      </c>
      <c r="K48" s="24">
        <f t="shared" si="11"/>
        <v>6636000</v>
      </c>
      <c r="L48" s="24">
        <f t="shared" si="11"/>
        <v>8295000</v>
      </c>
      <c r="M48" s="91">
        <f t="shared" si="11"/>
        <v>7506925</v>
      </c>
    </row>
  </sheetData>
  <sheetProtection/>
  <mergeCells count="2">
    <mergeCell ref="A2:M2"/>
    <mergeCell ref="A37:M37"/>
  </mergeCells>
  <printOptions/>
  <pageMargins left="0.3937007874015748" right="0.2362204724409449" top="0.5905511811023623" bottom="0.5905511811023623" header="0.11811023622047245" footer="0.11811023622047245"/>
  <pageSetup fitToHeight="0" fitToWidth="1" horizontalDpi="300" verticalDpi="300" orientation="landscape" paperSize="9" scale="72" r:id="rId1"/>
  <headerFooter alignWithMargins="0">
    <oddHeader>&amp;L&amp;"Microsoft Sans Serif,Regular"Upravno vijeće
20.12.2017.
&amp;C&amp;"Microsoft Sans Serif,Regular"Plan nabave dugotrajne nefinancijske imovine za 2017. godinu - Rebalans &amp;R&amp;"Microsoft Sans Serif,Regular"4. sjednica
Točka 3.c. Dnevnog red&amp;K000000a</oddHeader>
    <oddFooter>&amp;LNastavni zavod za javno zdravstvo "Dr. Andrija Štampar"&amp;C&amp;A&amp;R&amp;P/&amp;N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Zavod za javno zdravstvo grada Zagreba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skovacevic</dc:creator>
  <cp:keywords/>
  <dc:description/>
  <cp:lastModifiedBy>Damir Skansi</cp:lastModifiedBy>
  <cp:lastPrinted>2017-12-19T09:02:56Z</cp:lastPrinted>
  <dcterms:created xsi:type="dcterms:W3CDTF">2013-12-12T13:21:36Z</dcterms:created>
  <dcterms:modified xsi:type="dcterms:W3CDTF">2017-12-19T09:03:01Z</dcterms:modified>
  <cp:category/>
  <cp:version/>
  <cp:contentType/>
  <cp:contentStatus/>
</cp:coreProperties>
</file>