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skansi\Documents\Zavod\Upravno vijeće\saziv 2017\04. sjednica\"/>
    </mc:Choice>
  </mc:AlternateContent>
  <bookViews>
    <workbookView xWindow="0" yWindow="0" windowWidth="28800" windowHeight="12435"/>
  </bookViews>
  <sheets>
    <sheet name="Rebalans 2017-12" sheetId="1" r:id="rId1"/>
  </sheets>
  <definedNames>
    <definedName name="_xlnm._FilterDatabase" localSheetId="0" hidden="1">'Rebalans 2017-12'!$A$4:$WRE$290</definedName>
    <definedName name="_xlnm.Print_Titles" localSheetId="0">'Rebalans 2017-12'!$4:$4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1" i="1" l="1"/>
  <c r="J271" i="1"/>
  <c r="H271" i="1"/>
  <c r="I266" i="1"/>
  <c r="J266" i="1"/>
  <c r="H266" i="1"/>
  <c r="I261" i="1"/>
  <c r="J261" i="1"/>
  <c r="H261" i="1"/>
  <c r="I257" i="1"/>
  <c r="J257" i="1"/>
  <c r="H257" i="1"/>
  <c r="I241" i="1"/>
  <c r="J241" i="1"/>
  <c r="H241" i="1"/>
  <c r="K240" i="1"/>
  <c r="K239" i="1"/>
  <c r="I236" i="1"/>
  <c r="J236" i="1"/>
  <c r="H236" i="1"/>
  <c r="I234" i="1"/>
  <c r="J234" i="1"/>
  <c r="H234" i="1"/>
  <c r="I232" i="1"/>
  <c r="J232" i="1"/>
  <c r="H232" i="1"/>
  <c r="I228" i="1"/>
  <c r="J228" i="1"/>
  <c r="H228" i="1"/>
  <c r="I224" i="1"/>
  <c r="J224" i="1"/>
  <c r="M224" i="1"/>
  <c r="H224" i="1"/>
  <c r="I220" i="1"/>
  <c r="J220" i="1"/>
  <c r="H220" i="1"/>
  <c r="I218" i="1"/>
  <c r="J218" i="1"/>
  <c r="H218" i="1"/>
  <c r="I215" i="1"/>
  <c r="J215" i="1"/>
  <c r="H215" i="1"/>
  <c r="I211" i="1"/>
  <c r="J211" i="1"/>
  <c r="H211" i="1"/>
  <c r="I208" i="1"/>
  <c r="J208" i="1"/>
  <c r="H208" i="1"/>
  <c r="I206" i="1"/>
  <c r="J206" i="1"/>
  <c r="H206" i="1"/>
  <c r="I203" i="1"/>
  <c r="J203" i="1"/>
  <c r="H203" i="1"/>
  <c r="I169" i="1"/>
  <c r="J169" i="1"/>
  <c r="H169" i="1"/>
  <c r="H168" i="1" s="1"/>
  <c r="I165" i="1"/>
  <c r="I164" i="1" s="1"/>
  <c r="J165" i="1"/>
  <c r="J164" i="1" s="1"/>
  <c r="H165" i="1"/>
  <c r="H164" i="1"/>
  <c r="I159" i="1"/>
  <c r="I158" i="1" s="1"/>
  <c r="J159" i="1"/>
  <c r="H159" i="1"/>
  <c r="H158" i="1" s="1"/>
  <c r="J158" i="1"/>
  <c r="I154" i="1"/>
  <c r="J154" i="1"/>
  <c r="H154" i="1"/>
  <c r="I151" i="1"/>
  <c r="J151" i="1"/>
  <c r="H151" i="1"/>
  <c r="I149" i="1"/>
  <c r="J149" i="1"/>
  <c r="H149" i="1"/>
  <c r="I142" i="1"/>
  <c r="J142" i="1"/>
  <c r="H142" i="1"/>
  <c r="I137" i="1"/>
  <c r="J137" i="1"/>
  <c r="H137" i="1"/>
  <c r="I129" i="1"/>
  <c r="J129" i="1"/>
  <c r="I122" i="1"/>
  <c r="J122" i="1"/>
  <c r="I120" i="1"/>
  <c r="J120" i="1"/>
  <c r="H122" i="1"/>
  <c r="I118" i="1"/>
  <c r="J118" i="1"/>
  <c r="H118" i="1"/>
  <c r="I114" i="1"/>
  <c r="J114" i="1"/>
  <c r="H114" i="1"/>
  <c r="I109" i="1"/>
  <c r="J109" i="1"/>
  <c r="H109" i="1"/>
  <c r="K108" i="1"/>
  <c r="L108" i="1" s="1"/>
  <c r="K107" i="1"/>
  <c r="L107" i="1" s="1"/>
  <c r="M107" i="1" s="1"/>
  <c r="I103" i="1"/>
  <c r="J103" i="1"/>
  <c r="H103" i="1"/>
  <c r="I96" i="1"/>
  <c r="J96" i="1"/>
  <c r="I88" i="1"/>
  <c r="J88" i="1"/>
  <c r="I84" i="1"/>
  <c r="J84" i="1"/>
  <c r="K83" i="1"/>
  <c r="H88" i="1"/>
  <c r="H84" i="1"/>
  <c r="I68" i="1"/>
  <c r="J68" i="1"/>
  <c r="H68" i="1"/>
  <c r="I61" i="1"/>
  <c r="J61" i="1"/>
  <c r="H61" i="1"/>
  <c r="I50" i="1"/>
  <c r="J50" i="1"/>
  <c r="H50" i="1"/>
  <c r="I48" i="1"/>
  <c r="J48" i="1"/>
  <c r="H48" i="1"/>
  <c r="I37" i="1"/>
  <c r="J37" i="1"/>
  <c r="H37" i="1"/>
  <c r="I32" i="1"/>
  <c r="J32" i="1"/>
  <c r="H32" i="1"/>
  <c r="I14" i="1"/>
  <c r="J14" i="1"/>
  <c r="H14" i="1"/>
  <c r="I9" i="1"/>
  <c r="J9" i="1"/>
  <c r="H9" i="1"/>
  <c r="I5" i="1"/>
  <c r="J5" i="1"/>
  <c r="H5" i="1"/>
  <c r="K273" i="1"/>
  <c r="K271" i="1" s="1"/>
  <c r="K272" i="1"/>
  <c r="K270" i="1"/>
  <c r="K269" i="1"/>
  <c r="K268" i="1"/>
  <c r="K266" i="1" s="1"/>
  <c r="K267" i="1"/>
  <c r="K265" i="1"/>
  <c r="K264" i="1"/>
  <c r="K263" i="1"/>
  <c r="K261" i="1" s="1"/>
  <c r="K262" i="1"/>
  <c r="K260" i="1"/>
  <c r="K259" i="1"/>
  <c r="K258" i="1"/>
  <c r="K257" i="1" s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 s="1"/>
  <c r="K238" i="1"/>
  <c r="K237" i="1"/>
  <c r="K236" i="1" s="1"/>
  <c r="K235" i="1"/>
  <c r="K234" i="1" s="1"/>
  <c r="K233" i="1"/>
  <c r="K232" i="1" s="1"/>
  <c r="K231" i="1"/>
  <c r="K230" i="1"/>
  <c r="K229" i="1"/>
  <c r="K228" i="1" s="1"/>
  <c r="K226" i="1"/>
  <c r="K225" i="1"/>
  <c r="K224" i="1" s="1"/>
  <c r="K223" i="1"/>
  <c r="K222" i="1"/>
  <c r="K221" i="1"/>
  <c r="K219" i="1"/>
  <c r="K218" i="1" s="1"/>
  <c r="K217" i="1"/>
  <c r="K216" i="1"/>
  <c r="K214" i="1"/>
  <c r="K213" i="1"/>
  <c r="K210" i="1"/>
  <c r="K209" i="1"/>
  <c r="K207" i="1"/>
  <c r="K205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7" i="1"/>
  <c r="K166" i="1"/>
  <c r="K162" i="1"/>
  <c r="K161" i="1"/>
  <c r="K160" i="1"/>
  <c r="K157" i="1"/>
  <c r="K156" i="1"/>
  <c r="K155" i="1"/>
  <c r="K153" i="1"/>
  <c r="K152" i="1"/>
  <c r="K150" i="1"/>
  <c r="K149" i="1" s="1"/>
  <c r="K148" i="1"/>
  <c r="K147" i="1"/>
  <c r="K146" i="1"/>
  <c r="K145" i="1"/>
  <c r="M145" i="1" s="1"/>
  <c r="K144" i="1"/>
  <c r="K143" i="1"/>
  <c r="K141" i="1"/>
  <c r="K140" i="1"/>
  <c r="K139" i="1"/>
  <c r="K138" i="1"/>
  <c r="K136" i="1"/>
  <c r="K135" i="1"/>
  <c r="K134" i="1"/>
  <c r="K133" i="1"/>
  <c r="K132" i="1"/>
  <c r="K131" i="1"/>
  <c r="K130" i="1"/>
  <c r="K127" i="1"/>
  <c r="K126" i="1"/>
  <c r="K125" i="1"/>
  <c r="K124" i="1"/>
  <c r="K123" i="1"/>
  <c r="K121" i="1"/>
  <c r="K119" i="1"/>
  <c r="K117" i="1"/>
  <c r="K116" i="1"/>
  <c r="K115" i="1"/>
  <c r="K113" i="1"/>
  <c r="K112" i="1"/>
  <c r="K111" i="1"/>
  <c r="K110" i="1"/>
  <c r="K106" i="1"/>
  <c r="K105" i="1"/>
  <c r="K104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7" i="1"/>
  <c r="K86" i="1"/>
  <c r="K85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49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1" i="1"/>
  <c r="K10" i="1"/>
  <c r="K7" i="1"/>
  <c r="K6" i="1"/>
  <c r="J128" i="1" l="1"/>
  <c r="K5" i="1"/>
  <c r="K109" i="1"/>
  <c r="K120" i="1"/>
  <c r="K9" i="1"/>
  <c r="K32" i="1"/>
  <c r="K37" i="1"/>
  <c r="K88" i="1"/>
  <c r="K114" i="1"/>
  <c r="L146" i="1"/>
  <c r="M146" i="1"/>
  <c r="K151" i="1"/>
  <c r="K165" i="1"/>
  <c r="K206" i="1"/>
  <c r="K220" i="1"/>
  <c r="K129" i="1"/>
  <c r="K48" i="1"/>
  <c r="M144" i="1"/>
  <c r="L144" i="1"/>
  <c r="K154" i="1"/>
  <c r="K169" i="1"/>
  <c r="K14" i="1"/>
  <c r="K61" i="1"/>
  <c r="K103" i="1"/>
  <c r="K122" i="1"/>
  <c r="K137" i="1"/>
  <c r="M143" i="1"/>
  <c r="K142" i="1"/>
  <c r="L143" i="1"/>
  <c r="M147" i="1"/>
  <c r="L147" i="1"/>
  <c r="K159" i="1"/>
  <c r="K208" i="1"/>
  <c r="K215" i="1"/>
  <c r="L145" i="1"/>
  <c r="K50" i="1"/>
  <c r="K68" i="1"/>
  <c r="K96" i="1"/>
  <c r="L113" i="1"/>
  <c r="K118" i="1"/>
  <c r="K84" i="1"/>
  <c r="I128" i="1"/>
  <c r="H163" i="1"/>
  <c r="I12" i="1"/>
  <c r="J12" i="1"/>
  <c r="J227" i="1"/>
  <c r="J163" i="1"/>
  <c r="M141" i="1"/>
  <c r="M142" i="1" l="1"/>
  <c r="J274" i="1"/>
  <c r="J285" i="1" s="1"/>
  <c r="L142" i="1"/>
  <c r="K12" i="1"/>
  <c r="K164" i="1"/>
  <c r="K158" i="1"/>
  <c r="K128" i="1"/>
  <c r="L141" i="1"/>
  <c r="K212" i="1" l="1"/>
  <c r="M207" i="1"/>
  <c r="K204" i="1"/>
  <c r="M157" i="1"/>
  <c r="M156" i="1"/>
  <c r="K8" i="1"/>
  <c r="I168" i="1"/>
  <c r="M206" i="1" l="1"/>
  <c r="K203" i="1"/>
  <c r="K211" i="1"/>
  <c r="K168" i="1"/>
  <c r="M155" i="1"/>
  <c r="I163" i="1"/>
  <c r="H129" i="1"/>
  <c r="H120" i="1"/>
  <c r="H96" i="1"/>
  <c r="H128" i="1" l="1"/>
  <c r="H12" i="1"/>
  <c r="M154" i="1"/>
  <c r="K163" i="1"/>
  <c r="L157" i="1"/>
  <c r="L156" i="1"/>
  <c r="L240" i="1" l="1"/>
  <c r="M240" i="1"/>
  <c r="L175" i="1"/>
  <c r="M175" i="1" l="1"/>
  <c r="M31" i="1"/>
  <c r="L31" i="1" l="1"/>
  <c r="L207" i="1" l="1"/>
  <c r="L206" i="1" l="1"/>
  <c r="M283" i="1"/>
  <c r="M282" i="1"/>
  <c r="M204" i="1"/>
  <c r="I227" i="1"/>
  <c r="I274" i="1" s="1"/>
  <c r="I285" i="1" s="1"/>
  <c r="H227" i="1"/>
  <c r="H274" i="1" s="1"/>
  <c r="M272" i="1"/>
  <c r="M269" i="1"/>
  <c r="M267" i="1"/>
  <c r="M265" i="1"/>
  <c r="M263" i="1"/>
  <c r="M259" i="1"/>
  <c r="L256" i="1"/>
  <c r="M255" i="1"/>
  <c r="M253" i="1"/>
  <c r="M251" i="1"/>
  <c r="M249" i="1"/>
  <c r="M247" i="1"/>
  <c r="M245" i="1"/>
  <c r="M243" i="1"/>
  <c r="L242" i="1"/>
  <c r="M238" i="1"/>
  <c r="L231" i="1"/>
  <c r="M230" i="1"/>
  <c r="M226" i="1"/>
  <c r="M222" i="1"/>
  <c r="M216" i="1"/>
  <c r="M214" i="1"/>
  <c r="L212" i="1"/>
  <c r="M210" i="1"/>
  <c r="L204" i="1"/>
  <c r="M202" i="1"/>
  <c r="M200" i="1"/>
  <c r="M198" i="1"/>
  <c r="M196" i="1"/>
  <c r="M194" i="1"/>
  <c r="M192" i="1"/>
  <c r="M190" i="1"/>
  <c r="M188" i="1"/>
  <c r="M186" i="1"/>
  <c r="M184" i="1"/>
  <c r="M182" i="1"/>
  <c r="M180" i="1"/>
  <c r="M178" i="1"/>
  <c r="M177" i="1"/>
  <c r="M176" i="1"/>
  <c r="M173" i="1"/>
  <c r="M172" i="1"/>
  <c r="M171" i="1"/>
  <c r="M167" i="1"/>
  <c r="M161" i="1"/>
  <c r="M160" i="1"/>
  <c r="M153" i="1"/>
  <c r="M148" i="1"/>
  <c r="M139" i="1"/>
  <c r="L138" i="1"/>
  <c r="M136" i="1"/>
  <c r="M135" i="1"/>
  <c r="M134" i="1"/>
  <c r="M132" i="1"/>
  <c r="M131" i="1"/>
  <c r="M127" i="1"/>
  <c r="M126" i="1"/>
  <c r="M124" i="1"/>
  <c r="M116" i="1"/>
  <c r="M112" i="1"/>
  <c r="M111" i="1"/>
  <c r="M106" i="1"/>
  <c r="M102" i="1"/>
  <c r="M99" i="1"/>
  <c r="M98" i="1"/>
  <c r="M95" i="1"/>
  <c r="M94" i="1"/>
  <c r="M91" i="1"/>
  <c r="M90" i="1"/>
  <c r="M87" i="1"/>
  <c r="M86" i="1"/>
  <c r="L83" i="1"/>
  <c r="M82" i="1"/>
  <c r="M79" i="1"/>
  <c r="M78" i="1"/>
  <c r="M75" i="1"/>
  <c r="M74" i="1"/>
  <c r="M71" i="1"/>
  <c r="M70" i="1"/>
  <c r="M67" i="1"/>
  <c r="M66" i="1"/>
  <c r="M63" i="1"/>
  <c r="M59" i="1"/>
  <c r="M58" i="1"/>
  <c r="M56" i="1"/>
  <c r="M55" i="1"/>
  <c r="M54" i="1"/>
  <c r="M52" i="1"/>
  <c r="M47" i="1"/>
  <c r="M46" i="1"/>
  <c r="M44" i="1"/>
  <c r="M43" i="1"/>
  <c r="M42" i="1"/>
  <c r="M40" i="1"/>
  <c r="M39" i="1"/>
  <c r="M36" i="1"/>
  <c r="M35" i="1"/>
  <c r="M34" i="1"/>
  <c r="M30" i="1"/>
  <c r="M29" i="1"/>
  <c r="M27" i="1"/>
  <c r="M26" i="1"/>
  <c r="M25" i="1"/>
  <c r="M23" i="1"/>
  <c r="M22" i="1"/>
  <c r="M21" i="1"/>
  <c r="M19" i="1"/>
  <c r="M18" i="1"/>
  <c r="M17" i="1"/>
  <c r="M11" i="1"/>
  <c r="M7" i="1"/>
  <c r="M159" i="1" l="1"/>
  <c r="M51" i="1"/>
  <c r="M15" i="1"/>
  <c r="M152" i="1"/>
  <c r="M115" i="1"/>
  <c r="M105" i="1"/>
  <c r="L273" i="1"/>
  <c r="M273" i="1"/>
  <c r="M271" i="1" s="1"/>
  <c r="M212" i="1"/>
  <c r="M256" i="1"/>
  <c r="M10" i="1"/>
  <c r="M6" i="1"/>
  <c r="M123" i="1"/>
  <c r="L239" i="1"/>
  <c r="M150" i="1"/>
  <c r="K227" i="1"/>
  <c r="K274" i="1" s="1"/>
  <c r="K285" i="1" s="1"/>
  <c r="L62" i="1"/>
  <c r="M110" i="1"/>
  <c r="M13" i="1"/>
  <c r="M130" i="1"/>
  <c r="M38" i="1"/>
  <c r="M119" i="1"/>
  <c r="L270" i="1"/>
  <c r="L51" i="1"/>
  <c r="L102" i="1"/>
  <c r="L251" i="1"/>
  <c r="L10" i="1"/>
  <c r="L171" i="1"/>
  <c r="L259" i="1"/>
  <c r="L210" i="1"/>
  <c r="L26" i="1"/>
  <c r="L200" i="1"/>
  <c r="L6" i="1"/>
  <c r="L47" i="1"/>
  <c r="L70" i="1"/>
  <c r="L135" i="1"/>
  <c r="L119" i="1"/>
  <c r="L177" i="1"/>
  <c r="L18" i="1"/>
  <c r="L35" i="1"/>
  <c r="L55" i="1"/>
  <c r="L86" i="1"/>
  <c r="L124" i="1"/>
  <c r="L152" i="1"/>
  <c r="L184" i="1"/>
  <c r="L226" i="1"/>
  <c r="L267" i="1"/>
  <c r="L30" i="1"/>
  <c r="L75" i="1"/>
  <c r="L139" i="1"/>
  <c r="L22" i="1"/>
  <c r="L39" i="1"/>
  <c r="L59" i="1"/>
  <c r="L91" i="1"/>
  <c r="L130" i="1"/>
  <c r="L160" i="1"/>
  <c r="L192" i="1"/>
  <c r="L243" i="1"/>
  <c r="M33" i="1"/>
  <c r="L33" i="1"/>
  <c r="M41" i="1"/>
  <c r="L41" i="1"/>
  <c r="M45" i="1"/>
  <c r="L45" i="1"/>
  <c r="M85" i="1"/>
  <c r="L85" i="1"/>
  <c r="M166" i="1"/>
  <c r="L166" i="1"/>
  <c r="M213" i="1"/>
  <c r="L213" i="1"/>
  <c r="L225" i="1"/>
  <c r="M16" i="1"/>
  <c r="L16" i="1"/>
  <c r="M20" i="1"/>
  <c r="L20" i="1"/>
  <c r="M24" i="1"/>
  <c r="L24" i="1"/>
  <c r="M28" i="1"/>
  <c r="L28" i="1"/>
  <c r="M69" i="1"/>
  <c r="L69" i="1"/>
  <c r="M73" i="1"/>
  <c r="L73" i="1"/>
  <c r="M77" i="1"/>
  <c r="L77" i="1"/>
  <c r="M81" i="1"/>
  <c r="L81" i="1"/>
  <c r="M117" i="1"/>
  <c r="L117" i="1"/>
  <c r="M133" i="1"/>
  <c r="L133" i="1"/>
  <c r="M140" i="1"/>
  <c r="L140" i="1"/>
  <c r="M209" i="1"/>
  <c r="L209" i="1"/>
  <c r="M221" i="1"/>
  <c r="L221" i="1"/>
  <c r="M53" i="1"/>
  <c r="L53" i="1"/>
  <c r="M65" i="1"/>
  <c r="L65" i="1"/>
  <c r="M108" i="1"/>
  <c r="M179" i="1"/>
  <c r="L179" i="1"/>
  <c r="M183" i="1"/>
  <c r="L183" i="1"/>
  <c r="M187" i="1"/>
  <c r="L187" i="1"/>
  <c r="M195" i="1"/>
  <c r="L195" i="1"/>
  <c r="M199" i="1"/>
  <c r="L199" i="1"/>
  <c r="M229" i="1"/>
  <c r="L229" i="1"/>
  <c r="M57" i="1"/>
  <c r="L57" i="1"/>
  <c r="L97" i="1"/>
  <c r="M97" i="1"/>
  <c r="M101" i="1"/>
  <c r="L101" i="1"/>
  <c r="M113" i="1"/>
  <c r="M125" i="1"/>
  <c r="L125" i="1"/>
  <c r="M170" i="1"/>
  <c r="L170" i="1"/>
  <c r="M174" i="1"/>
  <c r="L174" i="1"/>
  <c r="M191" i="1"/>
  <c r="L191" i="1"/>
  <c r="M8" i="1"/>
  <c r="L8" i="1"/>
  <c r="M49" i="1"/>
  <c r="L49" i="1"/>
  <c r="M89" i="1"/>
  <c r="L89" i="1"/>
  <c r="M93" i="1"/>
  <c r="L93" i="1"/>
  <c r="M121" i="1"/>
  <c r="L121" i="1"/>
  <c r="M162" i="1"/>
  <c r="L162" i="1"/>
  <c r="M217" i="1"/>
  <c r="L217" i="1"/>
  <c r="M233" i="1"/>
  <c r="M232" i="1" s="1"/>
  <c r="L233" i="1"/>
  <c r="L232" i="1" s="1"/>
  <c r="M250" i="1"/>
  <c r="L250" i="1"/>
  <c r="M258" i="1"/>
  <c r="L258" i="1"/>
  <c r="M262" i="1"/>
  <c r="L262" i="1"/>
  <c r="L43" i="1"/>
  <c r="M104" i="1"/>
  <c r="L104" i="1"/>
  <c r="L7" i="1"/>
  <c r="L11" i="1"/>
  <c r="L15" i="1"/>
  <c r="L19" i="1"/>
  <c r="L23" i="1"/>
  <c r="L27" i="1"/>
  <c r="L36" i="1"/>
  <c r="L40" i="1"/>
  <c r="L44" i="1"/>
  <c r="L52" i="1"/>
  <c r="L56" i="1"/>
  <c r="L66" i="1"/>
  <c r="L71" i="1"/>
  <c r="L82" i="1"/>
  <c r="L87" i="1"/>
  <c r="L98" i="1"/>
  <c r="L110" i="1"/>
  <c r="L115" i="1"/>
  <c r="L126" i="1"/>
  <c r="L131" i="1"/>
  <c r="L136" i="1"/>
  <c r="L148" i="1"/>
  <c r="L153" i="1"/>
  <c r="L161" i="1"/>
  <c r="L167" i="1"/>
  <c r="L172" i="1"/>
  <c r="L178" i="1"/>
  <c r="L186" i="1"/>
  <c r="L194" i="1"/>
  <c r="L202" i="1"/>
  <c r="L245" i="1"/>
  <c r="L253" i="1"/>
  <c r="L269" i="1"/>
  <c r="M62" i="1"/>
  <c r="M83" i="1"/>
  <c r="M181" i="1"/>
  <c r="L181" i="1"/>
  <c r="M185" i="1"/>
  <c r="L185" i="1"/>
  <c r="M189" i="1"/>
  <c r="L189" i="1"/>
  <c r="M193" i="1"/>
  <c r="L193" i="1"/>
  <c r="M197" i="1"/>
  <c r="L197" i="1"/>
  <c r="M201" i="1"/>
  <c r="L201" i="1"/>
  <c r="L205" i="1"/>
  <c r="M205" i="1"/>
  <c r="M219" i="1"/>
  <c r="L219" i="1"/>
  <c r="M223" i="1"/>
  <c r="L223" i="1"/>
  <c r="M235" i="1"/>
  <c r="M234" i="1" s="1"/>
  <c r="L235" i="1"/>
  <c r="L234" i="1" s="1"/>
  <c r="M244" i="1"/>
  <c r="L244" i="1"/>
  <c r="L248" i="1"/>
  <c r="M248" i="1"/>
  <c r="M252" i="1"/>
  <c r="L252" i="1"/>
  <c r="M260" i="1"/>
  <c r="L260" i="1"/>
  <c r="M264" i="1"/>
  <c r="L264" i="1"/>
  <c r="M268" i="1"/>
  <c r="M266" i="1" s="1"/>
  <c r="L268" i="1"/>
  <c r="L272" i="1"/>
  <c r="L67" i="1"/>
  <c r="L78" i="1"/>
  <c r="L94" i="1"/>
  <c r="L99" i="1"/>
  <c r="L105" i="1"/>
  <c r="L111" i="1"/>
  <c r="L116" i="1"/>
  <c r="L127" i="1"/>
  <c r="L132" i="1"/>
  <c r="L155" i="1"/>
  <c r="L173" i="1"/>
  <c r="L180" i="1"/>
  <c r="L188" i="1"/>
  <c r="L196" i="1"/>
  <c r="L214" i="1"/>
  <c r="L222" i="1"/>
  <c r="L230" i="1"/>
  <c r="L238" i="1"/>
  <c r="L247" i="1"/>
  <c r="L255" i="1"/>
  <c r="L263" i="1"/>
  <c r="M231" i="1"/>
  <c r="M138" i="1"/>
  <c r="M237" i="1"/>
  <c r="M236" i="1" s="1"/>
  <c r="L237" i="1"/>
  <c r="M246" i="1"/>
  <c r="L246" i="1"/>
  <c r="M254" i="1"/>
  <c r="L254" i="1"/>
  <c r="M60" i="1"/>
  <c r="L60" i="1"/>
  <c r="M64" i="1"/>
  <c r="L64" i="1"/>
  <c r="M72" i="1"/>
  <c r="L72" i="1"/>
  <c r="M76" i="1"/>
  <c r="L76" i="1"/>
  <c r="M80" i="1"/>
  <c r="L80" i="1"/>
  <c r="M92" i="1"/>
  <c r="L92" i="1"/>
  <c r="M100" i="1"/>
  <c r="L100" i="1"/>
  <c r="L13" i="1"/>
  <c r="L17" i="1"/>
  <c r="L21" i="1"/>
  <c r="L25" i="1"/>
  <c r="L29" i="1"/>
  <c r="L34" i="1"/>
  <c r="L38" i="1"/>
  <c r="L42" i="1"/>
  <c r="L46" i="1"/>
  <c r="L54" i="1"/>
  <c r="L58" i="1"/>
  <c r="L63" i="1"/>
  <c r="L74" i="1"/>
  <c r="L79" i="1"/>
  <c r="L90" i="1"/>
  <c r="L95" i="1"/>
  <c r="L106" i="1"/>
  <c r="L112" i="1"/>
  <c r="L123" i="1"/>
  <c r="L134" i="1"/>
  <c r="L150" i="1"/>
  <c r="L176" i="1"/>
  <c r="L182" i="1"/>
  <c r="L190" i="1"/>
  <c r="L198" i="1"/>
  <c r="L216" i="1"/>
  <c r="L249" i="1"/>
  <c r="L265" i="1"/>
  <c r="L271" i="1" l="1"/>
  <c r="L241" i="1"/>
  <c r="M257" i="1"/>
  <c r="L236" i="1"/>
  <c r="L261" i="1"/>
  <c r="L266" i="1"/>
  <c r="M261" i="1"/>
  <c r="L228" i="1"/>
  <c r="L257" i="1"/>
  <c r="M228" i="1"/>
  <c r="M137" i="1"/>
  <c r="L218" i="1"/>
  <c r="L14" i="1"/>
  <c r="M103" i="1"/>
  <c r="L48" i="1"/>
  <c r="L169" i="1"/>
  <c r="L168" i="1" s="1"/>
  <c r="L96" i="1"/>
  <c r="L220" i="1"/>
  <c r="L68" i="1"/>
  <c r="M84" i="1"/>
  <c r="L118" i="1"/>
  <c r="L5" i="1"/>
  <c r="M37" i="1"/>
  <c r="L61" i="1"/>
  <c r="M122" i="1"/>
  <c r="M211" i="1"/>
  <c r="M114" i="1"/>
  <c r="L122" i="1"/>
  <c r="L37" i="1"/>
  <c r="L154" i="1"/>
  <c r="M218" i="1"/>
  <c r="M61" i="1"/>
  <c r="L114" i="1"/>
  <c r="M48" i="1"/>
  <c r="M169" i="1"/>
  <c r="M220" i="1"/>
  <c r="M68" i="1"/>
  <c r="L165" i="1"/>
  <c r="L32" i="1"/>
  <c r="L159" i="1"/>
  <c r="L151" i="1"/>
  <c r="L50" i="1"/>
  <c r="M129" i="1"/>
  <c r="M5" i="1"/>
  <c r="M151" i="1"/>
  <c r="M158" i="1"/>
  <c r="M215" i="1"/>
  <c r="L215" i="1"/>
  <c r="L109" i="1"/>
  <c r="L120" i="1"/>
  <c r="L88" i="1"/>
  <c r="L208" i="1"/>
  <c r="L224" i="1"/>
  <c r="M165" i="1"/>
  <c r="M32" i="1"/>
  <c r="L129" i="1"/>
  <c r="L9" i="1"/>
  <c r="M149" i="1"/>
  <c r="M9" i="1"/>
  <c r="M14" i="1"/>
  <c r="L149" i="1"/>
  <c r="L103" i="1"/>
  <c r="M120" i="1"/>
  <c r="M88" i="1"/>
  <c r="M96" i="1"/>
  <c r="M208" i="1"/>
  <c r="L84" i="1"/>
  <c r="M118" i="1"/>
  <c r="M109" i="1"/>
  <c r="M50" i="1"/>
  <c r="M203" i="1"/>
  <c r="L137" i="1"/>
  <c r="L211" i="1"/>
  <c r="L203" i="1"/>
  <c r="M168" i="1"/>
  <c r="H281" i="1"/>
  <c r="L282" i="1"/>
  <c r="L128" i="1" l="1"/>
  <c r="M164" i="1"/>
  <c r="L12" i="1"/>
  <c r="M128" i="1"/>
  <c r="M12" i="1"/>
  <c r="L158" i="1"/>
  <c r="L164" i="1"/>
  <c r="M163" i="1"/>
  <c r="L227" i="1"/>
  <c r="M227" i="1"/>
  <c r="L281" i="1"/>
  <c r="L283" i="1" s="1"/>
  <c r="H283" i="1"/>
  <c r="H285" i="1" s="1"/>
  <c r="K281" i="1"/>
  <c r="M281" i="1" s="1"/>
  <c r="M242" i="1"/>
  <c r="M241" i="1" s="1"/>
  <c r="M274" i="1" l="1"/>
  <c r="M285" i="1" s="1"/>
  <c r="L163" i="1"/>
  <c r="L274" i="1" l="1"/>
  <c r="L285" i="1" s="1"/>
</calcChain>
</file>

<file path=xl/sharedStrings.xml><?xml version="1.0" encoding="utf-8"?>
<sst xmlns="http://schemas.openxmlformats.org/spreadsheetml/2006/main" count="463" uniqueCount="331">
  <si>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</si>
  <si>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</si>
  <si>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</si>
  <si>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</si>
  <si>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</si>
  <si>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</si>
  <si>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</si>
  <si>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Planirana  vrijednost predmeta nabave
(PDV uključen)</t>
  </si>
  <si>
    <t xml:space="preserve">Iznos troška u finan. planu </t>
  </si>
  <si>
    <t>Uredski materijal</t>
  </si>
  <si>
    <t>Toneri i vrpce</t>
  </si>
  <si>
    <t>Materijal i sredstva za čišćenje i održavanje</t>
  </si>
  <si>
    <t>Materijal za higijenske potrebe i njegu</t>
  </si>
  <si>
    <t>Sanitetski materijal</t>
  </si>
  <si>
    <t>3221615</t>
  </si>
  <si>
    <t>Sredstva za osobnu higijenu</t>
  </si>
  <si>
    <t>Osnovni materijal i sirovine</t>
  </si>
  <si>
    <t>3222101</t>
  </si>
  <si>
    <t>Osnovni materijal i sirovine - lijekovi</t>
  </si>
  <si>
    <t>Osnovni materijal i sirovine - cjepivo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</si>
  <si>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</si>
  <si>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</si>
  <si>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</si>
  <si>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</si>
  <si>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</si>
  <si>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</si>
  <si>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</si>
  <si>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</si>
  <si>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</si>
  <si>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bjesnoće</t>
  </si>
  <si>
    <t>Cjepivo protiv difterije, tetanusa i acelularnog partusisa</t>
  </si>
  <si>
    <t>Cjepivo protiv gripe</t>
  </si>
  <si>
    <t>Cjepivo protiv tetanusa</t>
  </si>
  <si>
    <t>Antitetanički imunoglobulin</t>
  </si>
  <si>
    <t>Cjepivo protiv difterije i tetanusa</t>
  </si>
  <si>
    <t>Osnovni materijal i sirovine - kemikalije</t>
  </si>
  <si>
    <t>Kemikalije p.a.</t>
  </si>
  <si>
    <t>Kemikalije visoke čistoće</t>
  </si>
  <si>
    <t>Kemikalije za posebne namjene</t>
  </si>
  <si>
    <t>Alkohol i solna tehnička kiselina</t>
  </si>
  <si>
    <t>3222141</t>
  </si>
  <si>
    <t>Osnovni materijal i sirovine - standardi</t>
  </si>
  <si>
    <t>Standardi za ispitivanje fizikalno kemijskih pokazatelja</t>
  </si>
  <si>
    <t>Otapala</t>
  </si>
  <si>
    <t>Ostalo</t>
  </si>
  <si>
    <t>Osnovni materijal i sirovine - diskovi</t>
  </si>
  <si>
    <t>Osnovni materijal i sirovine - testovi za mikrobiologiju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</si>
  <si>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</si>
  <si>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</si>
  <si>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</si>
  <si>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</si>
  <si>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</si>
  <si>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</si>
  <si>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</si>
  <si>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</si>
  <si>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</si>
  <si>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Serumi za aglutinaciju</t>
  </si>
  <si>
    <t>Sustav za brzu identifikaciju</t>
  </si>
  <si>
    <t>Sustav za generiranje anaerobnih uvjeta i ostalo</t>
  </si>
  <si>
    <t xml:space="preserve">Kitovi za detekciju bakterijskih toksina    </t>
  </si>
  <si>
    <t>Testovi, mediji i ostali pribor za uređaj za brojanje mikroorganizama</t>
  </si>
  <si>
    <t xml:space="preserve">Testni organizmi i potrebne otopine </t>
  </si>
  <si>
    <t>Test kitovi za detekciju mikroorganizama za uređaj PCR</t>
  </si>
  <si>
    <t>Osnovni materijal i sirovine - podloge za mikrobiologiju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</si>
  <si>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</si>
  <si>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</si>
  <si>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</si>
  <si>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</si>
  <si>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</si>
  <si>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</si>
  <si>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</si>
  <si>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</si>
  <si>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</si>
  <si>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</si>
  <si>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Gotove Colilert podloge za koliforme i E. coli MPN</t>
  </si>
  <si>
    <t>3222107</t>
  </si>
  <si>
    <t>Osnovni materijal i sirovine - hemokulture</t>
  </si>
  <si>
    <t>3222108</t>
  </si>
  <si>
    <t>Osnovni materijal i sirovine - krvni pripravci</t>
  </si>
  <si>
    <t>3222109</t>
  </si>
  <si>
    <t>Osnovni materijal i sirovine - filter papiri</t>
  </si>
  <si>
    <t>3222110</t>
  </si>
  <si>
    <t>Osnovni materijal i sirovine - laboratorijsko staklo</t>
  </si>
  <si>
    <t xml:space="preserve">Laboratorijsko staklo A klase </t>
  </si>
  <si>
    <t>Laboratorijsko staklo, tikvice, pipete, cilindri</t>
  </si>
  <si>
    <t>Laboratorijsko staklo, epruvete, čaše, boce, lijevci i ostalo</t>
  </si>
  <si>
    <t>3222111</t>
  </si>
  <si>
    <t>Osnovni materijal i sirovine - laboratorijska plastika</t>
  </si>
  <si>
    <t>Laboratorijska plastika - Brisevi</t>
  </si>
  <si>
    <t>Laboratorijska plastika - Epruvete za urin, posudice za stolicu, čepovi za epruvete, vreće za sterilizaciju, vrećice za stomaher, eze</t>
  </si>
  <si>
    <t>Laboratorijska plastika - Petrijeve ploče i čaše za uzorkovanje</t>
  </si>
  <si>
    <t>Laboratorijska plastika - Cilindri, čaše, lijevci, boce štrcaljke, kanistri, nastavci i ostalo</t>
  </si>
  <si>
    <t>Nastavci za pipete i pipete</t>
  </si>
  <si>
    <t>3222120</t>
  </si>
  <si>
    <t>Osnovni materijal i sirovine  sredstva za DDD</t>
  </si>
  <si>
    <t>3222133</t>
  </si>
  <si>
    <t xml:space="preserve">Osnovni materijal i sirovine - molekularna mikrobiologija </t>
  </si>
  <si>
    <t>Kitovi za molekularnu detekciju chlamydia trachomatis</t>
  </si>
  <si>
    <t xml:space="preserve"> 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</si>
  <si>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</si>
  <si>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</si>
  <si>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</si>
  <si>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</si>
  <si>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3222135</t>
  </si>
  <si>
    <t>Osnovni materijal i sirovine - potrošni materijal za prevenciju ovisnosti</t>
  </si>
  <si>
    <t>Test pločice za kvalitativno određivanje metabolita droge u urinu</t>
  </si>
  <si>
    <t>Testovi za brzu dijagnostiku HIVa i Hepatitisa C</t>
  </si>
  <si>
    <t>3222137</t>
  </si>
  <si>
    <t>Osnovni materijal i sirovine - mobilna mamografija</t>
  </si>
  <si>
    <t>3222138</t>
  </si>
  <si>
    <t>Osnovni materijal i sirovine - obrasci</t>
  </si>
  <si>
    <t>3222139</t>
  </si>
  <si>
    <t>Osnovni materijal i sirovine - serološka dijagnostika</t>
  </si>
  <si>
    <t>ELFA testovi i drugo</t>
  </si>
  <si>
    <t>ELISA testovi i drugo</t>
  </si>
  <si>
    <t>ELISA testovi za Rabies, serološku dijagnostiku, hepatitis C, virusne infekcije i drugo</t>
  </si>
  <si>
    <t>3222140</t>
  </si>
  <si>
    <t>Osnovni materijal i sirovine - potrošni materijal za Centar za preventivnu medicinu</t>
  </si>
  <si>
    <t>Testovi intolerancije na hranu</t>
  </si>
  <si>
    <t>Ostali materijal i sirovine</t>
  </si>
  <si>
    <t>3222921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</si>
  <si>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</si>
  <si>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</si>
  <si>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</si>
  <si>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</si>
  <si>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Topla voda (toplana)</t>
  </si>
  <si>
    <t>Plin</t>
  </si>
  <si>
    <t>Motorni benzin i dizel gorivo</t>
  </si>
  <si>
    <t>Mat. i dijelovi za tekuće i invest. održavanje postr. i opreme</t>
  </si>
  <si>
    <t>3224236</t>
  </si>
  <si>
    <t>Materijal i dijelovi za tekuće i investicijsko održavanje opreme (ekologija)</t>
  </si>
  <si>
    <t xml:space="preserve">Kolone za plinsku kromatografiju </t>
  </si>
  <si>
    <t>Kolone i pretkolone za tekućinsku kromatografiju (LC/MS i LC/MSMS)</t>
  </si>
  <si>
    <t>Kolone i pretkolone za tekućinsku kromatografiju (HPLC) i SPE za GC/ECD i pripremu uzoraka</t>
  </si>
  <si>
    <t>Kolone i pretkolone za tekućinsku kromatografiju (LC/ECD) i pripremu uzoraka</t>
  </si>
  <si>
    <t xml:space="preserve">Kolone za pripremu uzoraka </t>
  </si>
  <si>
    <t>Kolone za pripremu uzoraka - PAH, antibiotici i nitriti</t>
  </si>
  <si>
    <t>Kolone za ionsku kromatografiju (IC)</t>
  </si>
  <si>
    <t>Gotovi testovi za ekologiju i ostalo</t>
  </si>
  <si>
    <t>ELISA testovi i SPE kolonice za dodatno pročišćavanje i  ekstrakciju uzoraka</t>
  </si>
  <si>
    <t>Gotovi testovi za pesticide i SPE  kolone za dodatno pročišćavanje i  ekstrakciju uzoraka</t>
  </si>
  <si>
    <t>Bočice i šprice za autouzorkivače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</si>
  <si>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</si>
  <si>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</si>
  <si>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</si>
  <si>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</si>
  <si>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Auto gume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</si>
  <si>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</si>
  <si>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</si>
  <si>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</si>
  <si>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</si>
  <si>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</si>
  <si>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</si>
  <si>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</si>
  <si>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i investicijskog održavanja građ. objekata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</si>
  <si>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</si>
  <si>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</si>
  <si>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</si>
  <si>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</si>
  <si>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Usluge tek. održ. postrojenja i opreme (servisi i validacije)</t>
  </si>
  <si>
    <t>Servis i održavanje kotlovnice</t>
  </si>
  <si>
    <t>Servis i održavanje osobnih i maloteretnih dizala</t>
  </si>
  <si>
    <t>Servis i održavanje klima ventilacijskih uređaja i rashladne tehnike</t>
  </si>
  <si>
    <t>Održavanje postrojenja za neutralizaciju otpadnih voda i sustava za pripremu voda</t>
  </si>
  <si>
    <t xml:space="preserve">Čišćenje taložnice, separatora i neutralizacijskog bazena </t>
  </si>
  <si>
    <t xml:space="preserve">Čišćenje sustava ventilacije </t>
  </si>
  <si>
    <t>Servis i održavanje telefonske centrale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</si>
  <si>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</si>
  <si>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</si>
  <si>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</si>
  <si>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</si>
  <si>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</si>
  <si>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</si>
  <si>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Thermo, Milestone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</si>
  <si>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</si>
  <si>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</si>
  <si>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</si>
  <si>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</si>
  <si>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</si>
  <si>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</si>
  <si>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</si>
  <si>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</si>
  <si>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 bioMerieux, Milwaukee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</si>
  <si>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</si>
  <si>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</si>
  <si>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</si>
  <si>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</si>
  <si>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MLU</t>
  </si>
  <si>
    <t>Usl. TO laborat. opreme proizvođača /  Geotech i MRU</t>
  </si>
  <si>
    <t>Usluge tekućeg i investicijskog održavanja prijev. sredstava</t>
  </si>
  <si>
    <t xml:space="preserve">Usluge tekućeg održavanja prijevoznih sredstava - servisi </t>
  </si>
  <si>
    <t>Usluge tekućeg održavanja prijevoznih sredstava - pranje vozila</t>
  </si>
  <si>
    <t>3233</t>
  </si>
  <si>
    <t>Usluge promidžbe i informiranja</t>
  </si>
  <si>
    <t>Ostale usluge promidžbe i informiranja</t>
  </si>
  <si>
    <t>323390</t>
  </si>
  <si>
    <t>Komunalne usluge</t>
  </si>
  <si>
    <t>Iznošenje i odvoz smeća - zbrinjavanje opasnog i infektivnog otpada</t>
  </si>
  <si>
    <t>Dimnjačarske i ekološke usluge</t>
  </si>
  <si>
    <t>Ostale komunalne usluge - uređenje okoliša i slično</t>
  </si>
  <si>
    <t>Zakupnine i najamnine za opremu</t>
  </si>
  <si>
    <t>Najam pisača i opreme</t>
  </si>
  <si>
    <t>Laboratorijske usluge</t>
  </si>
  <si>
    <t>Laboratorijske usluge - usluge drugih zdravstvenih ustanova</t>
  </si>
  <si>
    <t>Laboratorijske usluge - interkalibracije</t>
  </si>
  <si>
    <t>Ostale zdravstvene usluge</t>
  </si>
  <si>
    <t>Ostale zdravstvene usluge - očitavanje nalaza mobilne mamografije</t>
  </si>
  <si>
    <t>Usluge odvjetnika i pravnog savjetovanja</t>
  </si>
  <si>
    <t>Ostale intelektualne usluge</t>
  </si>
  <si>
    <t>Ostale intelektualne usluge - izrada projekata</t>
  </si>
  <si>
    <t>Izrada projekta elektroinstalacija postojećeg stanja</t>
  </si>
  <si>
    <t>Ostale intelektualne usluge - stručni nadzor</t>
  </si>
  <si>
    <t>Ostale intelektualne usluge - projektantski nadzor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</si>
  <si>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</si>
  <si>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</si>
  <si>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</si>
  <si>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Ostale intelektualne usluge - konzultantske usluge (projekti i kvaliteta)</t>
  </si>
  <si>
    <t>Usluge razvoja softvera (održavanje poslovnih programskih rješenja)</t>
  </si>
  <si>
    <t>Održavanje sustava za ekologiju</t>
  </si>
  <si>
    <t>Održavanje sustava za mikrobiologiju</t>
  </si>
  <si>
    <t>Održavanje sustava za  prevenciju ovisnosti</t>
  </si>
  <si>
    <t>Održavanje aplikacije za zdravstvenu statistiku</t>
  </si>
  <si>
    <t>Održavanje aplikacije za epidemiologiju</t>
  </si>
  <si>
    <t>Održavanje sustava za gospodarstvene poslove (KorWin)</t>
  </si>
  <si>
    <t>Održavanje aplikacije za mamografiju</t>
  </si>
  <si>
    <t>Održavanja aplikacije za kadrovske poslove</t>
  </si>
  <si>
    <t xml:space="preserve">Održavanje iSite 3 sustava za podršku web portala </t>
  </si>
  <si>
    <t>32382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</si>
  <si>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</si>
  <si>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</si>
  <si>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</si>
  <si>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</si>
  <si>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Ostale računalne usluge (Održavanje IT infrastrukture)</t>
  </si>
  <si>
    <t>Grafičke i tiskarske usluge, usluge kopiranja i uvezivanja i sl.</t>
  </si>
  <si>
    <t>Grafičke i tiskarske usluge  tisak obrazaca</t>
  </si>
  <si>
    <t>Grafičke i tiskarske usluge  tisak postera, brošura i sl.</t>
  </si>
  <si>
    <t>Grafičke i tskarske usluge  tisak knjiga, priručnika i sl.</t>
  </si>
  <si>
    <t>Usluge čišćenja, pranja i slično</t>
  </si>
  <si>
    <t>Usluge čišćenja, pranja i slično  čišćenje zgrada</t>
  </si>
  <si>
    <t>Usluge čišćenja, pranja i slično  pranje prozora</t>
  </si>
  <si>
    <t xml:space="preserve">Usluge čišćenja, pranja i slično  pranje kuta </t>
  </si>
  <si>
    <t>Usluge čuvanja imovine i osoba</t>
  </si>
  <si>
    <t>Ostale nespomomenute usluge</t>
  </si>
  <si>
    <t>Ispitivanja sukladno ZNR i ZOP i ostala zakonska ispitivanja</t>
  </si>
  <si>
    <t>323995</t>
  </si>
  <si>
    <t>Usluge izrade vizualne komunikacije</t>
  </si>
  <si>
    <t>Premije osiguranja</t>
  </si>
  <si>
    <t>Reprezentacija</t>
  </si>
  <si>
    <t>32931</t>
  </si>
  <si>
    <t>Potrebe za čajnu kuhinju Zavoda</t>
  </si>
  <si>
    <t xml:space="preserve">Ukupno </t>
  </si>
  <si>
    <t>IAC za pripremu uzoraka</t>
  </si>
  <si>
    <t>Otklanjanje nedostataka na elektroinstalacijama na lokaciji Mirogojska 16</t>
  </si>
  <si>
    <t>Održavanje sustava za nabavu i skladišno poslovanje</t>
  </si>
  <si>
    <t>Osnovni materijal i sirovine - Serumi za aglutinaciju, sustav za brzu identifikaciju i ostalo za mikrobiologiju</t>
  </si>
  <si>
    <t>Kitovi, reagensi i ostali potrošni materijal za rad na MCE-202 MultiNA instrumentu</t>
  </si>
  <si>
    <t>Kitovi, reagensi i ostali potrošni materijal za rad na lightCyler 480 II i MagNa Pure Compact instrumentu</t>
  </si>
  <si>
    <t>Projektantski nadzor</t>
  </si>
  <si>
    <t>Ostale usluge promidžbe i informiranja, oglasi i JN</t>
  </si>
  <si>
    <t>Stručni nadzor</t>
  </si>
  <si>
    <t>Otvoreni postupak jn</t>
  </si>
  <si>
    <t>Ugovor o jn</t>
  </si>
  <si>
    <t>1 godina</t>
  </si>
  <si>
    <t>OS</t>
  </si>
  <si>
    <t>2 godine</t>
  </si>
  <si>
    <t>IV. kvartal</t>
  </si>
  <si>
    <t>II. kvartal</t>
  </si>
  <si>
    <t>II. Kvartal</t>
  </si>
  <si>
    <t>III. kvartal</t>
  </si>
  <si>
    <t>Dodatak II.B.</t>
  </si>
  <si>
    <t>I. kvartal</t>
  </si>
  <si>
    <t>Pregovarački postupak jn</t>
  </si>
  <si>
    <t>Kitovi, reagensi i ostali potrošni materijal za Multiplex i Real-time PCR testove</t>
  </si>
  <si>
    <t>PCB i pesticidi</t>
  </si>
  <si>
    <t>Antibiotici</t>
  </si>
  <si>
    <t>Mikotoskini</t>
  </si>
  <si>
    <t>Metali</t>
  </si>
  <si>
    <t xml:space="preserve">Standardi za ionsku kromatografiju </t>
  </si>
  <si>
    <t xml:space="preserve">Aditivi, vitamini i ostalo </t>
  </si>
  <si>
    <t>Usluge korištenja sustava E- račun</t>
  </si>
  <si>
    <t>Usl. TO laborat. opreme proizvođača /  Horiba</t>
  </si>
  <si>
    <t>Osnovni materijal i sirovine - potrošni laboratorijski materijal</t>
  </si>
  <si>
    <t>32399</t>
  </si>
  <si>
    <t>32359</t>
  </si>
  <si>
    <t>Ostale najamnine i zakupnine</t>
  </si>
  <si>
    <t>Najam pohrane gradiva - arhivskog prostora</t>
  </si>
  <si>
    <t>Pesticidi za LC/MS/MS</t>
  </si>
  <si>
    <t>32361</t>
  </si>
  <si>
    <t>Obvezni i preventivni zdravstveni pregledi zaposlenika</t>
  </si>
  <si>
    <t>Usluge zdravstvenih pregleda za zaposlenike Zavoda</t>
  </si>
  <si>
    <t>Specijalne  kromogene podloge</t>
  </si>
  <si>
    <t>Procijenjena vrijednost za 2017. godinu</t>
  </si>
  <si>
    <t>Diskovi za mikrobiologiju</t>
  </si>
  <si>
    <t>32353</t>
  </si>
  <si>
    <t>Usluge satelitskog nadzora i praćenja službenih vozila</t>
  </si>
  <si>
    <t>Potrošni materijal za određivanje AOX-a</t>
  </si>
  <si>
    <t>Usluge za potrebe provođenja projekta "Eko karta Grada Zagreba"</t>
  </si>
  <si>
    <t>323632</t>
  </si>
  <si>
    <t>UKUPNO:</t>
  </si>
  <si>
    <t>SVEUKUPNO:</t>
  </si>
  <si>
    <t xml:space="preserve"> PLAN NABAVE MATERIJALA, ENERGIJE I USLUGA ZA 2017. GODINU  - NEREALIZIRANO 2016</t>
  </si>
  <si>
    <t>IV. Kvartal</t>
  </si>
  <si>
    <t xml:space="preserve">III. kvartal </t>
  </si>
  <si>
    <t>III.kvartal</t>
  </si>
  <si>
    <t>Nova procijenjena vrijednost za 2017. godinu</t>
  </si>
  <si>
    <t>Potrošni materijal za molekularnu dijagnostiku za potrebe projekta Hrvatske zaklade za znanost</t>
  </si>
  <si>
    <t>Kitovi za multiplex real-time PCR testove</t>
  </si>
  <si>
    <t>Izrada projekta snimke postojećeg stanja Upravne zgrade</t>
  </si>
  <si>
    <t>Izrada troškovnika i glavnog projekta energetske obnove Upravne zgrade</t>
  </si>
  <si>
    <t>Popravak automatskih vrata glavnog ulaza Zavoda</t>
  </si>
  <si>
    <t>32329</t>
  </si>
  <si>
    <t>Ostale usluge tekućeg održavanja</t>
  </si>
  <si>
    <t>Zamjena klupa u Velikoj dvorani</t>
  </si>
  <si>
    <t>Cjepivo protiv meningokokne bolesti gr.B</t>
  </si>
  <si>
    <t>Cjepivo protiv poliomijelitisa</t>
  </si>
  <si>
    <t>Kivetni testovi i kitovi za PCR za ekologiju</t>
  </si>
  <si>
    <t>Nabava i zamjena kompresora na rashladniku vode - zgrada Ekologije</t>
  </si>
  <si>
    <t>Ostale intelektualne usluge - usluge izrade dokumentacije o nabavi za potrebe projekta "Centar za sigurnost i kvalieteu hrane"</t>
  </si>
  <si>
    <t xml:space="preserve">Službena, radna i zaštitna odjeća </t>
  </si>
  <si>
    <t>Službena, radna i zaštitna obuća</t>
  </si>
  <si>
    <t>Povećanje / smanjenje UV 60. sjednica 18.09.2017.</t>
  </si>
  <si>
    <t>32272</t>
  </si>
  <si>
    <t>Povećanje / smanjenje UV 01. sjednica 24.10.2017.</t>
  </si>
  <si>
    <t xml:space="preserve"> PLAN NABAVE MATERIJALA, ENERGIJE I USLUGA ZA 2017. GODINU - Rebalans 2017-12</t>
  </si>
  <si>
    <t>Kitovi, reagensi i ostali potrošni materijal za rad na ELITe InGenius aparatu</t>
  </si>
  <si>
    <t>Povećanje / smanjenje UV 04. sjednica 20.12.2017.</t>
  </si>
  <si>
    <t>Kitovi za izolaciju DNA</t>
  </si>
  <si>
    <t>Kitovi i reagensi za detekciju patogenih organizama</t>
  </si>
  <si>
    <t>Kitovi za identifikaciju porijekla/vrste mesa</t>
  </si>
  <si>
    <t>Kitovi za detekciju i kvantifikaciju alergena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</si>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</sst>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Microsoft Sans Serif"/>
      <family val="2"/>
      <charset val="238"/>
    </font>
    <font>
      <sz val="9"/>
      <name val="Microsoft Sans Serif"/>
      <family val="2"/>
      <charset val="238"/>
    </font>
    <font>
      <sz val="9"/>
      <color rgb="FFFF0000"/>
      <name val="Microsoft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8">
    <xf numFmtId="0" fontId="0" fillId="0" borderId="0" xfId="0"/>
    <xf numFmtId="3" fontId="2" fillId="5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9" fontId="2" fillId="7" borderId="3" xfId="0" applyNumberFormat="1" applyFont="1" applyFill="1" applyBorder="1" applyAlignment="1">
      <alignment horizontal="left" vertical="center"/>
    </xf>
    <xf numFmtId="49" fontId="3" fillId="7" borderId="2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3" fontId="2" fillId="7" borderId="2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3" fontId="3" fillId="4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 wrapText="1"/>
    </xf>
    <xf numFmtId="49" fontId="2" fillId="7" borderId="2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2" xfId="0" quotePrefix="1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horizontal="right" vertical="center" wrapText="1"/>
    </xf>
    <xf numFmtId="49" fontId="3" fillId="0" borderId="2" xfId="0" quotePrefix="1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49" fontId="3" fillId="6" borderId="8" xfId="0" applyNumberFormat="1" applyFont="1" applyFill="1" applyBorder="1" applyAlignment="1">
      <alignment horizontal="left" vertical="center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wrapText="1"/>
    </xf>
    <xf numFmtId="3" fontId="2" fillId="6" borderId="9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left" vertic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horizontal="left" vertical="center"/>
    </xf>
    <xf numFmtId="49" fontId="3" fillId="7" borderId="20" xfId="0" applyNumberFormat="1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left" vertical="center" wrapText="1"/>
    </xf>
    <xf numFmtId="3" fontId="2" fillId="7" borderId="2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2" fillId="2" borderId="12" xfId="0" quotePrefix="1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2" fillId="3" borderId="27" xfId="0" applyNumberFormat="1" applyFont="1" applyFill="1" applyBorder="1" applyAlignment="1">
      <alignment horizontal="left" vertical="center"/>
    </xf>
    <xf numFmtId="49" fontId="3" fillId="3" borderId="28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left" vertical="center" wrapText="1"/>
    </xf>
    <xf numFmtId="3" fontId="2" fillId="3" borderId="28" xfId="0" applyNumberFormat="1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3" fontId="2" fillId="7" borderId="3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4" fontId="3" fillId="4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49" fontId="3" fillId="4" borderId="2" xfId="0" quotePrefix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49" fontId="2" fillId="7" borderId="16" xfId="1" applyNumberFormat="1" applyFont="1" applyFill="1" applyBorder="1" applyAlignment="1">
      <alignment horizontal="center" vertical="center"/>
    </xf>
    <xf numFmtId="49" fontId="2" fillId="7" borderId="17" xfId="1" applyNumberFormat="1" applyFont="1" applyFill="1" applyBorder="1" applyAlignment="1">
      <alignment horizontal="center" vertical="center"/>
    </xf>
    <xf numFmtId="49" fontId="2" fillId="7" borderId="18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2" fillId="2" borderId="18" xfId="1" applyNumberFormat="1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tabSelected="1" zoomScaleNormal="100" workbookViewId="0">
      <pane ySplit="4" topLeftCell="A281" activePane="bottomLeft" state="frozen"/>
      <selection pane="bottomLeft" activeCell="L293" sqref="L293"/>
    </sheetView>
  </sheetViews>
  <sheetFormatPr defaultRowHeight="12.75" x14ac:dyDescent="0.25"/>
  <cols>
    <col min="1" max="1" width="10.7109375" style="8" customWidth="1"/>
    <col min="2" max="2" width="20.7109375" style="9" customWidth="1"/>
    <col min="3" max="5" width="10.7109375" style="9" customWidth="1"/>
    <col min="6" max="6" width="10.7109375" style="4" customWidth="1"/>
    <col min="7" max="7" width="50.7109375" style="5" customWidth="1"/>
    <col min="8" max="8" width="15.140625" style="6" customWidth="1"/>
    <col min="9" max="10" width="16.28515625" style="6" customWidth="1"/>
    <col min="11" max="11" width="15.28515625" style="6" customWidth="1"/>
    <col min="12" max="12" width="16.42578125" style="6" customWidth="1"/>
    <col min="13" max="13" width="17.85546875" style="6" customWidth="1"/>
    <col min="14" max="14" width="10.42578125" style="126" bestFit="1" customWidth="1"/>
    <col min="15" max="136" width="9.140625" style="5"/>
    <col min="137" max="140" width="8.28515625" style="5" customWidth="1"/>
    <col min="141" max="141" width="7.140625" style="5" customWidth="1"/>
    <col min="142" max="142" width="9" style="5" customWidth="1"/>
    <col min="143" max="143" width="30.7109375" style="5" customWidth="1"/>
    <col min="144" max="149" width="13.28515625" style="5" customWidth="1"/>
    <col min="150" max="392" width="9.140625" style="5"/>
    <col min="393" max="396" width="8.28515625" style="5" customWidth="1"/>
    <col min="397" max="397" width="7.140625" style="5" customWidth="1"/>
    <col min="398" max="398" width="9" style="5" customWidth="1"/>
    <col min="399" max="399" width="30.7109375" style="5" customWidth="1"/>
    <col min="400" max="405" width="13.28515625" style="5" customWidth="1"/>
    <col min="406" max="648" width="9.140625" style="5"/>
    <col min="649" max="652" width="8.28515625" style="5" customWidth="1"/>
    <col min="653" max="653" width="7.140625" style="5" customWidth="1"/>
    <col min="654" max="654" width="9" style="5" customWidth="1"/>
    <col min="655" max="655" width="30.7109375" style="5" customWidth="1"/>
    <col min="656" max="661" width="13.28515625" style="5" customWidth="1"/>
    <col min="662" max="904" width="9.140625" style="5"/>
    <col min="905" max="908" width="8.28515625" style="5" customWidth="1"/>
    <col min="909" max="909" width="7.140625" style="5" customWidth="1"/>
    <col min="910" max="910" width="9" style="5" customWidth="1"/>
    <col min="911" max="911" width="30.7109375" style="5" customWidth="1"/>
    <col min="912" max="917" width="13.28515625" style="5" customWidth="1"/>
    <col min="918" max="1160" width="9.140625" style="5"/>
    <col min="1161" max="1164" width="8.28515625" style="5" customWidth="1"/>
    <col min="1165" max="1165" width="7.140625" style="5" customWidth="1"/>
    <col min="1166" max="1166" width="9" style="5" customWidth="1"/>
    <col min="1167" max="1167" width="30.7109375" style="5" customWidth="1"/>
    <col min="1168" max="1173" width="13.28515625" style="5" customWidth="1"/>
    <col min="1174" max="1416" width="9.140625" style="5"/>
    <col min="1417" max="1420" width="8.28515625" style="5" customWidth="1"/>
    <col min="1421" max="1421" width="7.140625" style="5" customWidth="1"/>
    <col min="1422" max="1422" width="9" style="5" customWidth="1"/>
    <col min="1423" max="1423" width="30.7109375" style="5" customWidth="1"/>
    <col min="1424" max="1429" width="13.28515625" style="5" customWidth="1"/>
    <col min="1430" max="1672" width="9.140625" style="5"/>
    <col min="1673" max="1676" width="8.28515625" style="5" customWidth="1"/>
    <col min="1677" max="1677" width="7.140625" style="5" customWidth="1"/>
    <col min="1678" max="1678" width="9" style="5" customWidth="1"/>
    <col min="1679" max="1679" width="30.7109375" style="5" customWidth="1"/>
    <col min="1680" max="1685" width="13.28515625" style="5" customWidth="1"/>
    <col min="1686" max="1928" width="9.140625" style="5"/>
    <col min="1929" max="1932" width="8.28515625" style="5" customWidth="1"/>
    <col min="1933" max="1933" width="7.140625" style="5" customWidth="1"/>
    <col min="1934" max="1934" width="9" style="5" customWidth="1"/>
    <col min="1935" max="1935" width="30.7109375" style="5" customWidth="1"/>
    <col min="1936" max="1941" width="13.28515625" style="5" customWidth="1"/>
    <col min="1942" max="2184" width="9.140625" style="5"/>
    <col min="2185" max="2188" width="8.28515625" style="5" customWidth="1"/>
    <col min="2189" max="2189" width="7.140625" style="5" customWidth="1"/>
    <col min="2190" max="2190" width="9" style="5" customWidth="1"/>
    <col min="2191" max="2191" width="30.7109375" style="5" customWidth="1"/>
    <col min="2192" max="2197" width="13.28515625" style="5" customWidth="1"/>
    <col min="2198" max="2440" width="9.140625" style="5"/>
    <col min="2441" max="2444" width="8.28515625" style="5" customWidth="1"/>
    <col min="2445" max="2445" width="7.140625" style="5" customWidth="1"/>
    <col min="2446" max="2446" width="9" style="5" customWidth="1"/>
    <col min="2447" max="2447" width="30.7109375" style="5" customWidth="1"/>
    <col min="2448" max="2453" width="13.28515625" style="5" customWidth="1"/>
    <col min="2454" max="2696" width="9.140625" style="5"/>
    <col min="2697" max="2700" width="8.28515625" style="5" customWidth="1"/>
    <col min="2701" max="2701" width="7.140625" style="5" customWidth="1"/>
    <col min="2702" max="2702" width="9" style="5" customWidth="1"/>
    <col min="2703" max="2703" width="30.7109375" style="5" customWidth="1"/>
    <col min="2704" max="2709" width="13.28515625" style="5" customWidth="1"/>
    <col min="2710" max="2952" width="9.140625" style="5"/>
    <col min="2953" max="2956" width="8.28515625" style="5" customWidth="1"/>
    <col min="2957" max="2957" width="7.140625" style="5" customWidth="1"/>
    <col min="2958" max="2958" width="9" style="5" customWidth="1"/>
    <col min="2959" max="2959" width="30.7109375" style="5" customWidth="1"/>
    <col min="2960" max="2965" width="13.28515625" style="5" customWidth="1"/>
    <col min="2966" max="3208" width="9.140625" style="5"/>
    <col min="3209" max="3212" width="8.28515625" style="5" customWidth="1"/>
    <col min="3213" max="3213" width="7.140625" style="5" customWidth="1"/>
    <col min="3214" max="3214" width="9" style="5" customWidth="1"/>
    <col min="3215" max="3215" width="30.7109375" style="5" customWidth="1"/>
    <col min="3216" max="3221" width="13.28515625" style="5" customWidth="1"/>
    <col min="3222" max="3464" width="9.140625" style="5"/>
    <col min="3465" max="3468" width="8.28515625" style="5" customWidth="1"/>
    <col min="3469" max="3469" width="7.140625" style="5" customWidth="1"/>
    <col min="3470" max="3470" width="9" style="5" customWidth="1"/>
    <col min="3471" max="3471" width="30.7109375" style="5" customWidth="1"/>
    <col min="3472" max="3477" width="13.28515625" style="5" customWidth="1"/>
    <col min="3478" max="3720" width="9.140625" style="5"/>
    <col min="3721" max="3724" width="8.28515625" style="5" customWidth="1"/>
    <col min="3725" max="3725" width="7.140625" style="5" customWidth="1"/>
    <col min="3726" max="3726" width="9" style="5" customWidth="1"/>
    <col min="3727" max="3727" width="30.7109375" style="5" customWidth="1"/>
    <col min="3728" max="3733" width="13.28515625" style="5" customWidth="1"/>
    <col min="3734" max="3976" width="9.140625" style="5"/>
    <col min="3977" max="3980" width="8.28515625" style="5" customWidth="1"/>
    <col min="3981" max="3981" width="7.140625" style="5" customWidth="1"/>
    <col min="3982" max="3982" width="9" style="5" customWidth="1"/>
    <col min="3983" max="3983" width="30.7109375" style="5" customWidth="1"/>
    <col min="3984" max="3989" width="13.28515625" style="5" customWidth="1"/>
    <col min="3990" max="4232" width="9.140625" style="5"/>
    <col min="4233" max="4236" width="8.28515625" style="5" customWidth="1"/>
    <col min="4237" max="4237" width="7.140625" style="5" customWidth="1"/>
    <col min="4238" max="4238" width="9" style="5" customWidth="1"/>
    <col min="4239" max="4239" width="30.7109375" style="5" customWidth="1"/>
    <col min="4240" max="4245" width="13.28515625" style="5" customWidth="1"/>
    <col min="4246" max="4488" width="9.140625" style="5"/>
    <col min="4489" max="4492" width="8.28515625" style="5" customWidth="1"/>
    <col min="4493" max="4493" width="7.140625" style="5" customWidth="1"/>
    <col min="4494" max="4494" width="9" style="5" customWidth="1"/>
    <col min="4495" max="4495" width="30.7109375" style="5" customWidth="1"/>
    <col min="4496" max="4501" width="13.28515625" style="5" customWidth="1"/>
    <col min="4502" max="4744" width="9.140625" style="5"/>
    <col min="4745" max="4748" width="8.28515625" style="5" customWidth="1"/>
    <col min="4749" max="4749" width="7.140625" style="5" customWidth="1"/>
    <col min="4750" max="4750" width="9" style="5" customWidth="1"/>
    <col min="4751" max="4751" width="30.7109375" style="5" customWidth="1"/>
    <col min="4752" max="4757" width="13.28515625" style="5" customWidth="1"/>
    <col min="4758" max="5000" width="9.140625" style="5"/>
    <col min="5001" max="5004" width="8.28515625" style="5" customWidth="1"/>
    <col min="5005" max="5005" width="7.140625" style="5" customWidth="1"/>
    <col min="5006" max="5006" width="9" style="5" customWidth="1"/>
    <col min="5007" max="5007" width="30.7109375" style="5" customWidth="1"/>
    <col min="5008" max="5013" width="13.28515625" style="5" customWidth="1"/>
    <col min="5014" max="5256" width="9.140625" style="5"/>
    <col min="5257" max="5260" width="8.28515625" style="5" customWidth="1"/>
    <col min="5261" max="5261" width="7.140625" style="5" customWidth="1"/>
    <col min="5262" max="5262" width="9" style="5" customWidth="1"/>
    <col min="5263" max="5263" width="30.7109375" style="5" customWidth="1"/>
    <col min="5264" max="5269" width="13.28515625" style="5" customWidth="1"/>
    <col min="5270" max="5512" width="9.140625" style="5"/>
    <col min="5513" max="5516" width="8.28515625" style="5" customWidth="1"/>
    <col min="5517" max="5517" width="7.140625" style="5" customWidth="1"/>
    <col min="5518" max="5518" width="9" style="5" customWidth="1"/>
    <col min="5519" max="5519" width="30.7109375" style="5" customWidth="1"/>
    <col min="5520" max="5525" width="13.28515625" style="5" customWidth="1"/>
    <col min="5526" max="5768" width="9.140625" style="5"/>
    <col min="5769" max="5772" width="8.28515625" style="5" customWidth="1"/>
    <col min="5773" max="5773" width="7.140625" style="5" customWidth="1"/>
    <col min="5774" max="5774" width="9" style="5" customWidth="1"/>
    <col min="5775" max="5775" width="30.7109375" style="5" customWidth="1"/>
    <col min="5776" max="5781" width="13.28515625" style="5" customWidth="1"/>
    <col min="5782" max="6024" width="9.140625" style="5"/>
    <col min="6025" max="6028" width="8.28515625" style="5" customWidth="1"/>
    <col min="6029" max="6029" width="7.140625" style="5" customWidth="1"/>
    <col min="6030" max="6030" width="9" style="5" customWidth="1"/>
    <col min="6031" max="6031" width="30.7109375" style="5" customWidth="1"/>
    <col min="6032" max="6037" width="13.28515625" style="5" customWidth="1"/>
    <col min="6038" max="6280" width="9.140625" style="5"/>
    <col min="6281" max="6284" width="8.28515625" style="5" customWidth="1"/>
    <col min="6285" max="6285" width="7.140625" style="5" customWidth="1"/>
    <col min="6286" max="6286" width="9" style="5" customWidth="1"/>
    <col min="6287" max="6287" width="30.7109375" style="5" customWidth="1"/>
    <col min="6288" max="6293" width="13.28515625" style="5" customWidth="1"/>
    <col min="6294" max="6536" width="9.140625" style="5"/>
    <col min="6537" max="6540" width="8.28515625" style="5" customWidth="1"/>
    <col min="6541" max="6541" width="7.140625" style="5" customWidth="1"/>
    <col min="6542" max="6542" width="9" style="5" customWidth="1"/>
    <col min="6543" max="6543" width="30.7109375" style="5" customWidth="1"/>
    <col min="6544" max="6549" width="13.28515625" style="5" customWidth="1"/>
    <col min="6550" max="6792" width="9.140625" style="5"/>
    <col min="6793" max="6796" width="8.28515625" style="5" customWidth="1"/>
    <col min="6797" max="6797" width="7.140625" style="5" customWidth="1"/>
    <col min="6798" max="6798" width="9" style="5" customWidth="1"/>
    <col min="6799" max="6799" width="30.7109375" style="5" customWidth="1"/>
    <col min="6800" max="6805" width="13.28515625" style="5" customWidth="1"/>
    <col min="6806" max="7048" width="9.140625" style="5"/>
    <col min="7049" max="7052" width="8.28515625" style="5" customWidth="1"/>
    <col min="7053" max="7053" width="7.140625" style="5" customWidth="1"/>
    <col min="7054" max="7054" width="9" style="5" customWidth="1"/>
    <col min="7055" max="7055" width="30.7109375" style="5" customWidth="1"/>
    <col min="7056" max="7061" width="13.28515625" style="5" customWidth="1"/>
    <col min="7062" max="7304" width="9.140625" style="5"/>
    <col min="7305" max="7308" width="8.28515625" style="5" customWidth="1"/>
    <col min="7309" max="7309" width="7.140625" style="5" customWidth="1"/>
    <col min="7310" max="7310" width="9" style="5" customWidth="1"/>
    <col min="7311" max="7311" width="30.7109375" style="5" customWidth="1"/>
    <col min="7312" max="7317" width="13.28515625" style="5" customWidth="1"/>
    <col min="7318" max="7560" width="9.140625" style="5"/>
    <col min="7561" max="7564" width="8.28515625" style="5" customWidth="1"/>
    <col min="7565" max="7565" width="7.140625" style="5" customWidth="1"/>
    <col min="7566" max="7566" width="9" style="5" customWidth="1"/>
    <col min="7567" max="7567" width="30.7109375" style="5" customWidth="1"/>
    <col min="7568" max="7573" width="13.28515625" style="5" customWidth="1"/>
    <col min="7574" max="7816" width="9.140625" style="5"/>
    <col min="7817" max="7820" width="8.28515625" style="5" customWidth="1"/>
    <col min="7821" max="7821" width="7.140625" style="5" customWidth="1"/>
    <col min="7822" max="7822" width="9" style="5" customWidth="1"/>
    <col min="7823" max="7823" width="30.7109375" style="5" customWidth="1"/>
    <col min="7824" max="7829" width="13.28515625" style="5" customWidth="1"/>
    <col min="7830" max="8072" width="9.140625" style="5"/>
    <col min="8073" max="8076" width="8.28515625" style="5" customWidth="1"/>
    <col min="8077" max="8077" width="7.140625" style="5" customWidth="1"/>
    <col min="8078" max="8078" width="9" style="5" customWidth="1"/>
    <col min="8079" max="8079" width="30.7109375" style="5" customWidth="1"/>
    <col min="8080" max="8085" width="13.28515625" style="5" customWidth="1"/>
    <col min="8086" max="8328" width="9.140625" style="5"/>
    <col min="8329" max="8332" width="8.28515625" style="5" customWidth="1"/>
    <col min="8333" max="8333" width="7.140625" style="5" customWidth="1"/>
    <col min="8334" max="8334" width="9" style="5" customWidth="1"/>
    <col min="8335" max="8335" width="30.7109375" style="5" customWidth="1"/>
    <col min="8336" max="8341" width="13.28515625" style="5" customWidth="1"/>
    <col min="8342" max="8584" width="9.140625" style="5"/>
    <col min="8585" max="8588" width="8.28515625" style="5" customWidth="1"/>
    <col min="8589" max="8589" width="7.140625" style="5" customWidth="1"/>
    <col min="8590" max="8590" width="9" style="5" customWidth="1"/>
    <col min="8591" max="8591" width="30.7109375" style="5" customWidth="1"/>
    <col min="8592" max="8597" width="13.28515625" style="5" customWidth="1"/>
    <col min="8598" max="8840" width="9.140625" style="5"/>
    <col min="8841" max="8844" width="8.28515625" style="5" customWidth="1"/>
    <col min="8845" max="8845" width="7.140625" style="5" customWidth="1"/>
    <col min="8846" max="8846" width="9" style="5" customWidth="1"/>
    <col min="8847" max="8847" width="30.7109375" style="5" customWidth="1"/>
    <col min="8848" max="8853" width="13.28515625" style="5" customWidth="1"/>
    <col min="8854" max="9096" width="9.140625" style="5"/>
    <col min="9097" max="9100" width="8.28515625" style="5" customWidth="1"/>
    <col min="9101" max="9101" width="7.140625" style="5" customWidth="1"/>
    <col min="9102" max="9102" width="9" style="5" customWidth="1"/>
    <col min="9103" max="9103" width="30.7109375" style="5" customWidth="1"/>
    <col min="9104" max="9109" width="13.28515625" style="5" customWidth="1"/>
    <col min="9110" max="9352" width="9.140625" style="5"/>
    <col min="9353" max="9356" width="8.28515625" style="5" customWidth="1"/>
    <col min="9357" max="9357" width="7.140625" style="5" customWidth="1"/>
    <col min="9358" max="9358" width="9" style="5" customWidth="1"/>
    <col min="9359" max="9359" width="30.7109375" style="5" customWidth="1"/>
    <col min="9360" max="9365" width="13.28515625" style="5" customWidth="1"/>
    <col min="9366" max="9608" width="9.140625" style="5"/>
    <col min="9609" max="9612" width="8.28515625" style="5" customWidth="1"/>
    <col min="9613" max="9613" width="7.140625" style="5" customWidth="1"/>
    <col min="9614" max="9614" width="9" style="5" customWidth="1"/>
    <col min="9615" max="9615" width="30.7109375" style="5" customWidth="1"/>
    <col min="9616" max="9621" width="13.28515625" style="5" customWidth="1"/>
    <col min="9622" max="9864" width="9.140625" style="5"/>
    <col min="9865" max="9868" width="8.28515625" style="5" customWidth="1"/>
    <col min="9869" max="9869" width="7.140625" style="5" customWidth="1"/>
    <col min="9870" max="9870" width="9" style="5" customWidth="1"/>
    <col min="9871" max="9871" width="30.7109375" style="5" customWidth="1"/>
    <col min="9872" max="9877" width="13.28515625" style="5" customWidth="1"/>
    <col min="9878" max="10120" width="9.140625" style="5"/>
    <col min="10121" max="10124" width="8.28515625" style="5" customWidth="1"/>
    <col min="10125" max="10125" width="7.140625" style="5" customWidth="1"/>
    <col min="10126" max="10126" width="9" style="5" customWidth="1"/>
    <col min="10127" max="10127" width="30.7109375" style="5" customWidth="1"/>
    <col min="10128" max="10133" width="13.28515625" style="5" customWidth="1"/>
    <col min="10134" max="10376" width="9.140625" style="5"/>
    <col min="10377" max="10380" width="8.28515625" style="5" customWidth="1"/>
    <col min="10381" max="10381" width="7.140625" style="5" customWidth="1"/>
    <col min="10382" max="10382" width="9" style="5" customWidth="1"/>
    <col min="10383" max="10383" width="30.7109375" style="5" customWidth="1"/>
    <col min="10384" max="10389" width="13.28515625" style="5" customWidth="1"/>
    <col min="10390" max="10632" width="9.140625" style="5"/>
    <col min="10633" max="10636" width="8.28515625" style="5" customWidth="1"/>
    <col min="10637" max="10637" width="7.140625" style="5" customWidth="1"/>
    <col min="10638" max="10638" width="9" style="5" customWidth="1"/>
    <col min="10639" max="10639" width="30.7109375" style="5" customWidth="1"/>
    <col min="10640" max="10645" width="13.28515625" style="5" customWidth="1"/>
    <col min="10646" max="10888" width="9.140625" style="5"/>
    <col min="10889" max="10892" width="8.28515625" style="5" customWidth="1"/>
    <col min="10893" max="10893" width="7.140625" style="5" customWidth="1"/>
    <col min="10894" max="10894" width="9" style="5" customWidth="1"/>
    <col min="10895" max="10895" width="30.7109375" style="5" customWidth="1"/>
    <col min="10896" max="10901" width="13.28515625" style="5" customWidth="1"/>
    <col min="10902" max="11144" width="9.140625" style="5"/>
    <col min="11145" max="11148" width="8.28515625" style="5" customWidth="1"/>
    <col min="11149" max="11149" width="7.140625" style="5" customWidth="1"/>
    <col min="11150" max="11150" width="9" style="5" customWidth="1"/>
    <col min="11151" max="11151" width="30.7109375" style="5" customWidth="1"/>
    <col min="11152" max="11157" width="13.28515625" style="5" customWidth="1"/>
    <col min="11158" max="11400" width="9.140625" style="5"/>
    <col min="11401" max="11404" width="8.28515625" style="5" customWidth="1"/>
    <col min="11405" max="11405" width="7.140625" style="5" customWidth="1"/>
    <col min="11406" max="11406" width="9" style="5" customWidth="1"/>
    <col min="11407" max="11407" width="30.7109375" style="5" customWidth="1"/>
    <col min="11408" max="11413" width="13.28515625" style="5" customWidth="1"/>
    <col min="11414" max="11656" width="9.140625" style="5"/>
    <col min="11657" max="11660" width="8.28515625" style="5" customWidth="1"/>
    <col min="11661" max="11661" width="7.140625" style="5" customWidth="1"/>
    <col min="11662" max="11662" width="9" style="5" customWidth="1"/>
    <col min="11663" max="11663" width="30.7109375" style="5" customWidth="1"/>
    <col min="11664" max="11669" width="13.28515625" style="5" customWidth="1"/>
    <col min="11670" max="11912" width="9.140625" style="5"/>
    <col min="11913" max="11916" width="8.28515625" style="5" customWidth="1"/>
    <col min="11917" max="11917" width="7.140625" style="5" customWidth="1"/>
    <col min="11918" max="11918" width="9" style="5" customWidth="1"/>
    <col min="11919" max="11919" width="30.7109375" style="5" customWidth="1"/>
    <col min="11920" max="11925" width="13.28515625" style="5" customWidth="1"/>
    <col min="11926" max="12168" width="9.140625" style="5"/>
    <col min="12169" max="12172" width="8.28515625" style="5" customWidth="1"/>
    <col min="12173" max="12173" width="7.140625" style="5" customWidth="1"/>
    <col min="12174" max="12174" width="9" style="5" customWidth="1"/>
    <col min="12175" max="12175" width="30.7109375" style="5" customWidth="1"/>
    <col min="12176" max="12181" width="13.28515625" style="5" customWidth="1"/>
    <col min="12182" max="12424" width="9.140625" style="5"/>
    <col min="12425" max="12428" width="8.28515625" style="5" customWidth="1"/>
    <col min="12429" max="12429" width="7.140625" style="5" customWidth="1"/>
    <col min="12430" max="12430" width="9" style="5" customWidth="1"/>
    <col min="12431" max="12431" width="30.7109375" style="5" customWidth="1"/>
    <col min="12432" max="12437" width="13.28515625" style="5" customWidth="1"/>
    <col min="12438" max="12680" width="9.140625" style="5"/>
    <col min="12681" max="12684" width="8.28515625" style="5" customWidth="1"/>
    <col min="12685" max="12685" width="7.140625" style="5" customWidth="1"/>
    <col min="12686" max="12686" width="9" style="5" customWidth="1"/>
    <col min="12687" max="12687" width="30.7109375" style="5" customWidth="1"/>
    <col min="12688" max="12693" width="13.28515625" style="5" customWidth="1"/>
    <col min="12694" max="12936" width="9.140625" style="5"/>
    <col min="12937" max="12940" width="8.28515625" style="5" customWidth="1"/>
    <col min="12941" max="12941" width="7.140625" style="5" customWidth="1"/>
    <col min="12942" max="12942" width="9" style="5" customWidth="1"/>
    <col min="12943" max="12943" width="30.7109375" style="5" customWidth="1"/>
    <col min="12944" max="12949" width="13.28515625" style="5" customWidth="1"/>
    <col min="12950" max="13192" width="9.140625" style="5"/>
    <col min="13193" max="13196" width="8.28515625" style="5" customWidth="1"/>
    <col min="13197" max="13197" width="7.140625" style="5" customWidth="1"/>
    <col min="13198" max="13198" width="9" style="5" customWidth="1"/>
    <col min="13199" max="13199" width="30.7109375" style="5" customWidth="1"/>
    <col min="13200" max="13205" width="13.28515625" style="5" customWidth="1"/>
    <col min="13206" max="13448" width="9.140625" style="5"/>
    <col min="13449" max="13452" width="8.28515625" style="5" customWidth="1"/>
    <col min="13453" max="13453" width="7.140625" style="5" customWidth="1"/>
    <col min="13454" max="13454" width="9" style="5" customWidth="1"/>
    <col min="13455" max="13455" width="30.7109375" style="5" customWidth="1"/>
    <col min="13456" max="13461" width="13.28515625" style="5" customWidth="1"/>
    <col min="13462" max="13704" width="9.140625" style="5"/>
    <col min="13705" max="13708" width="8.28515625" style="5" customWidth="1"/>
    <col min="13709" max="13709" width="7.140625" style="5" customWidth="1"/>
    <col min="13710" max="13710" width="9" style="5" customWidth="1"/>
    <col min="13711" max="13711" width="30.7109375" style="5" customWidth="1"/>
    <col min="13712" max="13717" width="13.28515625" style="5" customWidth="1"/>
    <col min="13718" max="13960" width="9.140625" style="5"/>
    <col min="13961" max="13964" width="8.28515625" style="5" customWidth="1"/>
    <col min="13965" max="13965" width="7.140625" style="5" customWidth="1"/>
    <col min="13966" max="13966" width="9" style="5" customWidth="1"/>
    <col min="13967" max="13967" width="30.7109375" style="5" customWidth="1"/>
    <col min="13968" max="13973" width="13.28515625" style="5" customWidth="1"/>
    <col min="13974" max="14216" width="9.140625" style="5"/>
    <col min="14217" max="14220" width="8.28515625" style="5" customWidth="1"/>
    <col min="14221" max="14221" width="7.140625" style="5" customWidth="1"/>
    <col min="14222" max="14222" width="9" style="5" customWidth="1"/>
    <col min="14223" max="14223" width="30.7109375" style="5" customWidth="1"/>
    <col min="14224" max="14229" width="13.28515625" style="5" customWidth="1"/>
    <col min="14230" max="14472" width="9.140625" style="5"/>
    <col min="14473" max="14476" width="8.28515625" style="5" customWidth="1"/>
    <col min="14477" max="14477" width="7.140625" style="5" customWidth="1"/>
    <col min="14478" max="14478" width="9" style="5" customWidth="1"/>
    <col min="14479" max="14479" width="30.7109375" style="5" customWidth="1"/>
    <col min="14480" max="14485" width="13.28515625" style="5" customWidth="1"/>
    <col min="14486" max="14728" width="9.140625" style="5"/>
    <col min="14729" max="14732" width="8.28515625" style="5" customWidth="1"/>
    <col min="14733" max="14733" width="7.140625" style="5" customWidth="1"/>
    <col min="14734" max="14734" width="9" style="5" customWidth="1"/>
    <col min="14735" max="14735" width="30.7109375" style="5" customWidth="1"/>
    <col min="14736" max="14741" width="13.28515625" style="5" customWidth="1"/>
    <col min="14742" max="14984" width="9.140625" style="5"/>
    <col min="14985" max="14988" width="8.28515625" style="5" customWidth="1"/>
    <col min="14989" max="14989" width="7.140625" style="5" customWidth="1"/>
    <col min="14990" max="14990" width="9" style="5" customWidth="1"/>
    <col min="14991" max="14991" width="30.7109375" style="5" customWidth="1"/>
    <col min="14992" max="14997" width="13.28515625" style="5" customWidth="1"/>
    <col min="14998" max="15240" width="9.140625" style="5"/>
    <col min="15241" max="15244" width="8.28515625" style="5" customWidth="1"/>
    <col min="15245" max="15245" width="7.140625" style="5" customWidth="1"/>
    <col min="15246" max="15246" width="9" style="5" customWidth="1"/>
    <col min="15247" max="15247" width="30.7109375" style="5" customWidth="1"/>
    <col min="15248" max="15253" width="13.28515625" style="5" customWidth="1"/>
    <col min="15254" max="15496" width="9.140625" style="5"/>
    <col min="15497" max="15500" width="8.28515625" style="5" customWidth="1"/>
    <col min="15501" max="15501" width="7.140625" style="5" customWidth="1"/>
    <col min="15502" max="15502" width="9" style="5" customWidth="1"/>
    <col min="15503" max="15503" width="30.7109375" style="5" customWidth="1"/>
    <col min="15504" max="15509" width="13.28515625" style="5" customWidth="1"/>
    <col min="15510" max="15752" width="9.140625" style="5"/>
    <col min="15753" max="15756" width="8.28515625" style="5" customWidth="1"/>
    <col min="15757" max="15757" width="7.140625" style="5" customWidth="1"/>
    <col min="15758" max="15758" width="9" style="5" customWidth="1"/>
    <col min="15759" max="15759" width="30.7109375" style="5" customWidth="1"/>
    <col min="15760" max="15765" width="13.28515625" style="5" customWidth="1"/>
    <col min="15766" max="16008" width="9.140625" style="5"/>
    <col min="16009" max="16012" width="8.28515625" style="5" customWidth="1"/>
    <col min="16013" max="16013" width="7.140625" style="5" customWidth="1"/>
    <col min="16014" max="16014" width="9" style="5" customWidth="1"/>
    <col min="16015" max="16015" width="30.7109375" style="5" customWidth="1"/>
    <col min="16016" max="16021" width="13.28515625" style="5" customWidth="1"/>
    <col min="16022" max="16384" width="9.140625" style="5"/>
  </cols>
  <sheetData>
    <row r="1" spans="1:14" s="7" customFormat="1" x14ac:dyDescent="0.25">
      <c r="A1" s="2"/>
      <c r="B1" s="3"/>
      <c r="C1" s="3"/>
      <c r="D1" s="3"/>
      <c r="E1" s="3"/>
      <c r="F1" s="4"/>
      <c r="G1" s="5"/>
      <c r="H1" s="6"/>
      <c r="I1" s="6"/>
      <c r="J1" s="6"/>
      <c r="K1" s="6"/>
      <c r="L1" s="6"/>
      <c r="M1" s="6"/>
      <c r="N1" s="125"/>
    </row>
    <row r="2" spans="1:14" ht="24.95" customHeight="1" thickBot="1" x14ac:dyDescent="0.3">
      <c r="A2" s="132" t="s">
        <v>323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4" ht="14.25" thickTop="1" thickBot="1" x14ac:dyDescent="0.3">
      <c r="A3" s="82"/>
      <c r="M3" s="83"/>
    </row>
    <row r="4" spans="1:14" s="7" customFormat="1" ht="65.099999999999994" customHeight="1" thickBot="1" x14ac:dyDescent="0.3">
      <c r="A4" s="92" t="s">
        <v>0</v>
      </c>
      <c r="B4" s="93" t="s">
        <v>1</v>
      </c>
      <c r="C4" s="93" t="s">
        <v>2</v>
      </c>
      <c r="D4" s="93" t="s">
        <v>3</v>
      </c>
      <c r="E4" s="93" t="s">
        <v>4</v>
      </c>
      <c r="F4" s="93" t="s">
        <v>5</v>
      </c>
      <c r="G4" s="94" t="s">
        <v>6</v>
      </c>
      <c r="H4" s="95" t="s">
        <v>291</v>
      </c>
      <c r="I4" s="95" t="s">
        <v>322</v>
      </c>
      <c r="J4" s="95" t="s">
        <v>325</v>
      </c>
      <c r="K4" s="95" t="s">
        <v>304</v>
      </c>
      <c r="L4" s="95" t="s">
        <v>7</v>
      </c>
      <c r="M4" s="96" t="s">
        <v>8</v>
      </c>
      <c r="N4" s="125"/>
    </row>
    <row r="5" spans="1:14" s="7" customFormat="1" ht="30" customHeight="1" x14ac:dyDescent="0.25">
      <c r="A5" s="102"/>
      <c r="B5" s="103"/>
      <c r="C5" s="103"/>
      <c r="D5" s="103"/>
      <c r="E5" s="103"/>
      <c r="F5" s="104">
        <v>32211</v>
      </c>
      <c r="G5" s="105" t="s">
        <v>9</v>
      </c>
      <c r="H5" s="106">
        <f>SUM(H6:H7)</f>
        <v>590000</v>
      </c>
      <c r="I5" s="106">
        <f t="shared" ref="I5:M5" si="0">SUM(I6:I7)</f>
        <v>-130000</v>
      </c>
      <c r="J5" s="106">
        <f t="shared" si="0"/>
        <v>0</v>
      </c>
      <c r="K5" s="106">
        <f t="shared" si="0"/>
        <v>460000</v>
      </c>
      <c r="L5" s="106">
        <f t="shared" si="0"/>
        <v>575000</v>
      </c>
      <c r="M5" s="122">
        <f t="shared" si="0"/>
        <v>535900</v>
      </c>
      <c r="N5" s="125"/>
    </row>
    <row r="6" spans="1:14" s="7" customFormat="1" ht="30" customHeight="1" x14ac:dyDescent="0.25">
      <c r="A6" s="14"/>
      <c r="B6" s="15"/>
      <c r="C6" s="15"/>
      <c r="D6" s="15"/>
      <c r="E6" s="15"/>
      <c r="F6" s="16"/>
      <c r="G6" s="17" t="s">
        <v>9</v>
      </c>
      <c r="H6" s="18">
        <v>190000</v>
      </c>
      <c r="I6" s="18">
        <v>0</v>
      </c>
      <c r="J6" s="18">
        <v>0</v>
      </c>
      <c r="K6" s="18">
        <f>H6+I6+J6</f>
        <v>190000</v>
      </c>
      <c r="L6" s="18">
        <f t="shared" ref="L6:L70" si="1">K6*1.25</f>
        <v>237500</v>
      </c>
      <c r="M6" s="19">
        <f>K6*1.165</f>
        <v>221350</v>
      </c>
      <c r="N6" s="125"/>
    </row>
    <row r="7" spans="1:14" s="7" customFormat="1" ht="30" customHeight="1" x14ac:dyDescent="0.25">
      <c r="A7" s="14"/>
      <c r="B7" s="15" t="s">
        <v>260</v>
      </c>
      <c r="C7" s="15" t="s">
        <v>261</v>
      </c>
      <c r="D7" s="15" t="s">
        <v>270</v>
      </c>
      <c r="E7" s="15" t="s">
        <v>262</v>
      </c>
      <c r="F7" s="16"/>
      <c r="G7" s="17" t="s">
        <v>10</v>
      </c>
      <c r="H7" s="18">
        <v>400000</v>
      </c>
      <c r="I7" s="18">
        <v>-130000</v>
      </c>
      <c r="J7" s="18">
        <v>0</v>
      </c>
      <c r="K7" s="18">
        <f>H7+I7+J7</f>
        <v>270000</v>
      </c>
      <c r="L7" s="18">
        <f t="shared" si="1"/>
        <v>337500</v>
      </c>
      <c r="M7" s="19">
        <f t="shared" ref="M7:M11" si="2">K7*1.165</f>
        <v>314550</v>
      </c>
      <c r="N7" s="125"/>
    </row>
    <row r="8" spans="1:14" s="7" customFormat="1" ht="30" customHeight="1" x14ac:dyDescent="0.25">
      <c r="A8" s="20"/>
      <c r="B8" s="21"/>
      <c r="C8" s="21"/>
      <c r="D8" s="21"/>
      <c r="E8" s="21"/>
      <c r="F8" s="22">
        <v>32214</v>
      </c>
      <c r="G8" s="23" t="s">
        <v>11</v>
      </c>
      <c r="H8" s="24">
        <v>130000</v>
      </c>
      <c r="I8" s="24">
        <v>0</v>
      </c>
      <c r="J8" s="24">
        <v>0</v>
      </c>
      <c r="K8" s="24">
        <f>H8+I8</f>
        <v>130000</v>
      </c>
      <c r="L8" s="24">
        <f t="shared" si="1"/>
        <v>162500</v>
      </c>
      <c r="M8" s="25">
        <f t="shared" si="2"/>
        <v>151450</v>
      </c>
      <c r="N8" s="125"/>
    </row>
    <row r="9" spans="1:14" s="7" customFormat="1" ht="30" customHeight="1" x14ac:dyDescent="0.25">
      <c r="A9" s="20"/>
      <c r="B9" s="21"/>
      <c r="C9" s="21"/>
      <c r="D9" s="21"/>
      <c r="E9" s="21"/>
      <c r="F9" s="22">
        <v>32216</v>
      </c>
      <c r="G9" s="23" t="s">
        <v>12</v>
      </c>
      <c r="H9" s="24">
        <f>SUM(H10:H11)</f>
        <v>524000</v>
      </c>
      <c r="I9" s="24">
        <f t="shared" ref="I9:M9" si="3">SUM(I10:I11)</f>
        <v>0</v>
      </c>
      <c r="J9" s="24">
        <f t="shared" si="3"/>
        <v>0</v>
      </c>
      <c r="K9" s="24">
        <f t="shared" si="3"/>
        <v>524000</v>
      </c>
      <c r="L9" s="24">
        <f t="shared" si="3"/>
        <v>655000</v>
      </c>
      <c r="M9" s="26">
        <f t="shared" si="3"/>
        <v>610460</v>
      </c>
      <c r="N9" s="125"/>
    </row>
    <row r="10" spans="1:14" s="7" customFormat="1" ht="30" customHeight="1" x14ac:dyDescent="0.25">
      <c r="A10" s="27"/>
      <c r="B10" s="28" t="s">
        <v>260</v>
      </c>
      <c r="C10" s="28" t="s">
        <v>263</v>
      </c>
      <c r="D10" s="28"/>
      <c r="E10" s="28" t="s">
        <v>264</v>
      </c>
      <c r="F10" s="29">
        <v>3221614</v>
      </c>
      <c r="G10" s="30" t="s">
        <v>13</v>
      </c>
      <c r="H10" s="31">
        <v>325000</v>
      </c>
      <c r="I10" s="31">
        <v>0</v>
      </c>
      <c r="J10" s="31">
        <v>0</v>
      </c>
      <c r="K10" s="31">
        <f>H10+I10+J10</f>
        <v>325000</v>
      </c>
      <c r="L10" s="31">
        <f t="shared" si="1"/>
        <v>406250</v>
      </c>
      <c r="M10" s="32">
        <f t="shared" si="2"/>
        <v>378625</v>
      </c>
      <c r="N10" s="125"/>
    </row>
    <row r="11" spans="1:14" s="7" customFormat="1" ht="30" customHeight="1" x14ac:dyDescent="0.25">
      <c r="A11" s="27"/>
      <c r="B11" s="28"/>
      <c r="C11" s="28"/>
      <c r="D11" s="28"/>
      <c r="E11" s="28"/>
      <c r="F11" s="33" t="s">
        <v>14</v>
      </c>
      <c r="G11" s="34" t="s">
        <v>15</v>
      </c>
      <c r="H11" s="31">
        <v>199000</v>
      </c>
      <c r="I11" s="31">
        <v>0</v>
      </c>
      <c r="J11" s="31">
        <v>0</v>
      </c>
      <c r="K11" s="31">
        <f>H11+I11+J11</f>
        <v>199000</v>
      </c>
      <c r="L11" s="31">
        <f t="shared" si="1"/>
        <v>248750</v>
      </c>
      <c r="M11" s="32">
        <f t="shared" si="2"/>
        <v>231835</v>
      </c>
      <c r="N11" s="125"/>
    </row>
    <row r="12" spans="1:14" s="2" customFormat="1" ht="30" customHeight="1" x14ac:dyDescent="0.25">
      <c r="A12" s="20"/>
      <c r="B12" s="21"/>
      <c r="C12" s="21"/>
      <c r="D12" s="21"/>
      <c r="E12" s="21"/>
      <c r="F12" s="22">
        <v>32221</v>
      </c>
      <c r="G12" s="23" t="s">
        <v>16</v>
      </c>
      <c r="H12" s="24">
        <f>H13+H14+H32+H37+H48+H50+H61+H68+H81+H82+H83+H84+H88+H94+H95+H96+H103+H109+H112+H113+H114+H118+H108+H107</f>
        <v>9215000</v>
      </c>
      <c r="I12" s="24">
        <f t="shared" ref="I12:M12" si="4">I13+I14+I32+I37+I48+I50+I61+I68+I81+I82+I83+I84+I88+I94+I95+I96+I103+I109+I112+I113+I114+I118+I108+I107</f>
        <v>205000</v>
      </c>
      <c r="J12" s="24">
        <f t="shared" si="4"/>
        <v>450000</v>
      </c>
      <c r="K12" s="24">
        <f t="shared" si="4"/>
        <v>9870000</v>
      </c>
      <c r="L12" s="24">
        <f t="shared" si="4"/>
        <v>12337500</v>
      </c>
      <c r="M12" s="26">
        <f t="shared" si="4"/>
        <v>11773325</v>
      </c>
      <c r="N12" s="125"/>
    </row>
    <row r="13" spans="1:14" s="7" customFormat="1" ht="30" customHeight="1" x14ac:dyDescent="0.25">
      <c r="A13" s="27"/>
      <c r="B13" s="28"/>
      <c r="C13" s="28"/>
      <c r="D13" s="28"/>
      <c r="E13" s="28"/>
      <c r="F13" s="29" t="s">
        <v>17</v>
      </c>
      <c r="G13" s="34" t="s">
        <v>18</v>
      </c>
      <c r="H13" s="31">
        <v>15000</v>
      </c>
      <c r="I13" s="31">
        <v>0</v>
      </c>
      <c r="J13" s="31">
        <v>0</v>
      </c>
      <c r="K13" s="31">
        <f>H13+I13+J13</f>
        <v>15000</v>
      </c>
      <c r="L13" s="31">
        <f t="shared" si="1"/>
        <v>18750</v>
      </c>
      <c r="M13" s="32">
        <f>K13*1.25</f>
        <v>18750</v>
      </c>
      <c r="N13" s="125"/>
    </row>
    <row r="14" spans="1:14" s="7" customFormat="1" ht="30" customHeight="1" x14ac:dyDescent="0.25">
      <c r="A14" s="27"/>
      <c r="B14" s="28" t="s">
        <v>260</v>
      </c>
      <c r="C14" s="28" t="s">
        <v>261</v>
      </c>
      <c r="D14" s="28" t="s">
        <v>266</v>
      </c>
      <c r="E14" s="28" t="s">
        <v>262</v>
      </c>
      <c r="F14" s="29">
        <v>3222102</v>
      </c>
      <c r="G14" s="34" t="s">
        <v>19</v>
      </c>
      <c r="H14" s="31">
        <f>SUM(H15:H31)</f>
        <v>1190000</v>
      </c>
      <c r="I14" s="31">
        <f t="shared" ref="I14:M14" si="5">SUM(I15:I31)</f>
        <v>-110000</v>
      </c>
      <c r="J14" s="31">
        <f t="shared" si="5"/>
        <v>0</v>
      </c>
      <c r="K14" s="31">
        <f t="shared" si="5"/>
        <v>1080000</v>
      </c>
      <c r="L14" s="31">
        <f t="shared" si="5"/>
        <v>1350000</v>
      </c>
      <c r="M14" s="32">
        <f t="shared" si="5"/>
        <v>1350000</v>
      </c>
      <c r="N14" s="125"/>
    </row>
    <row r="15" spans="1:14" s="7" customFormat="1" ht="30" customHeight="1" x14ac:dyDescent="0.25">
      <c r="A15" s="14"/>
      <c r="B15" s="15"/>
      <c r="C15" s="15"/>
      <c r="D15" s="15"/>
      <c r="E15" s="15"/>
      <c r="F15" s="16"/>
      <c r="G15" s="17" t="s">
        <v>20</v>
      </c>
      <c r="H15" s="18">
        <v>110000</v>
      </c>
      <c r="I15" s="18">
        <v>80000</v>
      </c>
      <c r="J15" s="18">
        <v>0</v>
      </c>
      <c r="K15" s="18">
        <f>H15+I15+J15</f>
        <v>190000</v>
      </c>
      <c r="L15" s="18">
        <f t="shared" si="1"/>
        <v>237500</v>
      </c>
      <c r="M15" s="19">
        <f t="shared" ref="M15:M31" si="6">K15*1.25</f>
        <v>237500</v>
      </c>
      <c r="N15" s="125"/>
    </row>
    <row r="16" spans="1:14" s="7" customFormat="1" ht="30" customHeight="1" x14ac:dyDescent="0.25">
      <c r="A16" s="14"/>
      <c r="B16" s="15"/>
      <c r="C16" s="15"/>
      <c r="D16" s="15"/>
      <c r="E16" s="15"/>
      <c r="F16" s="16"/>
      <c r="G16" s="17" t="s">
        <v>21</v>
      </c>
      <c r="H16" s="18">
        <v>8000</v>
      </c>
      <c r="I16" s="18">
        <v>-2000</v>
      </c>
      <c r="J16" s="18">
        <v>0</v>
      </c>
      <c r="K16" s="18">
        <f t="shared" ref="K16:K31" si="7">H16+I16+J16</f>
        <v>6000</v>
      </c>
      <c r="L16" s="18">
        <f t="shared" si="1"/>
        <v>7500</v>
      </c>
      <c r="M16" s="19">
        <f t="shared" si="6"/>
        <v>7500</v>
      </c>
      <c r="N16" s="125"/>
    </row>
    <row r="17" spans="1:14" s="7" customFormat="1" ht="30" customHeight="1" x14ac:dyDescent="0.25">
      <c r="A17" s="14"/>
      <c r="B17" s="15"/>
      <c r="C17" s="15"/>
      <c r="D17" s="15"/>
      <c r="E17" s="15"/>
      <c r="F17" s="16"/>
      <c r="G17" s="17" t="s">
        <v>22</v>
      </c>
      <c r="H17" s="18">
        <v>340000</v>
      </c>
      <c r="I17" s="18">
        <v>-225000</v>
      </c>
      <c r="J17" s="18">
        <v>0</v>
      </c>
      <c r="K17" s="18">
        <f t="shared" si="7"/>
        <v>115000</v>
      </c>
      <c r="L17" s="18">
        <f t="shared" si="1"/>
        <v>143750</v>
      </c>
      <c r="M17" s="19">
        <f t="shared" si="6"/>
        <v>143750</v>
      </c>
      <c r="N17" s="125"/>
    </row>
    <row r="18" spans="1:14" s="7" customFormat="1" ht="30" customHeight="1" x14ac:dyDescent="0.25">
      <c r="A18" s="14"/>
      <c r="B18" s="15"/>
      <c r="C18" s="15"/>
      <c r="D18" s="15"/>
      <c r="E18" s="15"/>
      <c r="F18" s="16"/>
      <c r="G18" s="17" t="s">
        <v>23</v>
      </c>
      <c r="H18" s="18">
        <v>140000</v>
      </c>
      <c r="I18" s="18">
        <v>-10000</v>
      </c>
      <c r="J18" s="18">
        <v>0</v>
      </c>
      <c r="K18" s="18">
        <f t="shared" si="7"/>
        <v>130000</v>
      </c>
      <c r="L18" s="18">
        <f t="shared" si="1"/>
        <v>162500</v>
      </c>
      <c r="M18" s="19">
        <f t="shared" si="6"/>
        <v>162500</v>
      </c>
      <c r="N18" s="125"/>
    </row>
    <row r="19" spans="1:14" s="7" customFormat="1" ht="30" customHeight="1" x14ac:dyDescent="0.25">
      <c r="A19" s="14"/>
      <c r="B19" s="15"/>
      <c r="C19" s="15"/>
      <c r="D19" s="15"/>
      <c r="E19" s="15"/>
      <c r="F19" s="16"/>
      <c r="G19" s="17" t="s">
        <v>24</v>
      </c>
      <c r="H19" s="18">
        <v>145000</v>
      </c>
      <c r="I19" s="18">
        <v>5000</v>
      </c>
      <c r="J19" s="18">
        <v>0</v>
      </c>
      <c r="K19" s="18">
        <f t="shared" si="7"/>
        <v>150000</v>
      </c>
      <c r="L19" s="18">
        <f t="shared" si="1"/>
        <v>187500</v>
      </c>
      <c r="M19" s="19">
        <f t="shared" si="6"/>
        <v>187500</v>
      </c>
      <c r="N19" s="125"/>
    </row>
    <row r="20" spans="1:14" s="7" customFormat="1" ht="30" customHeight="1" x14ac:dyDescent="0.25">
      <c r="A20" s="14"/>
      <c r="B20" s="15"/>
      <c r="C20" s="15"/>
      <c r="D20" s="15"/>
      <c r="E20" s="15"/>
      <c r="F20" s="16"/>
      <c r="G20" s="17" t="s">
        <v>25</v>
      </c>
      <c r="H20" s="18">
        <v>170000</v>
      </c>
      <c r="I20" s="18">
        <v>-50000</v>
      </c>
      <c r="J20" s="18">
        <v>0</v>
      </c>
      <c r="K20" s="18">
        <f t="shared" si="7"/>
        <v>120000</v>
      </c>
      <c r="L20" s="18">
        <f t="shared" si="1"/>
        <v>150000</v>
      </c>
      <c r="M20" s="19">
        <f t="shared" si="6"/>
        <v>150000</v>
      </c>
      <c r="N20" s="125"/>
    </row>
    <row r="21" spans="1:14" s="7" customFormat="1" ht="30" customHeight="1" x14ac:dyDescent="0.25">
      <c r="A21" s="14"/>
      <c r="B21" s="15"/>
      <c r="C21" s="15"/>
      <c r="D21" s="15"/>
      <c r="E21" s="15"/>
      <c r="F21" s="16"/>
      <c r="G21" s="17" t="s">
        <v>26</v>
      </c>
      <c r="H21" s="18">
        <v>17000</v>
      </c>
      <c r="I21" s="18">
        <v>18000</v>
      </c>
      <c r="J21" s="18">
        <v>0</v>
      </c>
      <c r="K21" s="18">
        <f t="shared" si="7"/>
        <v>35000</v>
      </c>
      <c r="L21" s="18">
        <f t="shared" si="1"/>
        <v>43750</v>
      </c>
      <c r="M21" s="19">
        <f t="shared" si="6"/>
        <v>43750</v>
      </c>
      <c r="N21" s="125"/>
    </row>
    <row r="22" spans="1:14" s="7" customFormat="1" ht="30" customHeight="1" x14ac:dyDescent="0.25">
      <c r="A22" s="14"/>
      <c r="B22" s="15"/>
      <c r="C22" s="15"/>
      <c r="D22" s="15"/>
      <c r="E22" s="15"/>
      <c r="F22" s="16"/>
      <c r="G22" s="17" t="s">
        <v>313</v>
      </c>
      <c r="H22" s="18">
        <v>85000</v>
      </c>
      <c r="I22" s="18">
        <v>-75000</v>
      </c>
      <c r="J22" s="18">
        <v>0</v>
      </c>
      <c r="K22" s="18">
        <f t="shared" si="7"/>
        <v>10000</v>
      </c>
      <c r="L22" s="18">
        <f t="shared" si="1"/>
        <v>12500</v>
      </c>
      <c r="M22" s="19">
        <f t="shared" si="6"/>
        <v>12500</v>
      </c>
      <c r="N22" s="125"/>
    </row>
    <row r="23" spans="1:14" s="7" customFormat="1" ht="30" customHeight="1" x14ac:dyDescent="0.25">
      <c r="A23" s="14"/>
      <c r="B23" s="15"/>
      <c r="C23" s="15"/>
      <c r="D23" s="15"/>
      <c r="E23" s="15"/>
      <c r="F23" s="16"/>
      <c r="G23" s="17" t="s">
        <v>27</v>
      </c>
      <c r="H23" s="18">
        <v>46000</v>
      </c>
      <c r="I23" s="18">
        <v>109000</v>
      </c>
      <c r="J23" s="18">
        <v>0</v>
      </c>
      <c r="K23" s="18">
        <f t="shared" si="7"/>
        <v>155000</v>
      </c>
      <c r="L23" s="18">
        <f t="shared" si="1"/>
        <v>193750</v>
      </c>
      <c r="M23" s="19">
        <f t="shared" si="6"/>
        <v>193750</v>
      </c>
      <c r="N23" s="125"/>
    </row>
    <row r="24" spans="1:14" s="7" customFormat="1" ht="30" customHeight="1" x14ac:dyDescent="0.25">
      <c r="A24" s="14"/>
      <c r="B24" s="15"/>
      <c r="C24" s="15"/>
      <c r="D24" s="15"/>
      <c r="E24" s="15"/>
      <c r="F24" s="16"/>
      <c r="G24" s="17" t="s">
        <v>28</v>
      </c>
      <c r="H24" s="18">
        <v>25000</v>
      </c>
      <c r="I24" s="18">
        <v>35000</v>
      </c>
      <c r="J24" s="18">
        <v>0</v>
      </c>
      <c r="K24" s="18">
        <f t="shared" si="7"/>
        <v>60000</v>
      </c>
      <c r="L24" s="18">
        <f t="shared" si="1"/>
        <v>75000</v>
      </c>
      <c r="M24" s="19">
        <f t="shared" si="6"/>
        <v>75000</v>
      </c>
      <c r="N24" s="125"/>
    </row>
    <row r="25" spans="1:14" s="7" customFormat="1" ht="30" customHeight="1" x14ac:dyDescent="0.25">
      <c r="A25" s="14"/>
      <c r="B25" s="15"/>
      <c r="C25" s="15"/>
      <c r="D25" s="15"/>
      <c r="E25" s="15"/>
      <c r="F25" s="16"/>
      <c r="G25" s="17" t="s">
        <v>29</v>
      </c>
      <c r="H25" s="18">
        <v>40000</v>
      </c>
      <c r="I25" s="18">
        <v>0</v>
      </c>
      <c r="J25" s="18">
        <v>0</v>
      </c>
      <c r="K25" s="18">
        <f t="shared" si="7"/>
        <v>40000</v>
      </c>
      <c r="L25" s="18">
        <f t="shared" si="1"/>
        <v>50000</v>
      </c>
      <c r="M25" s="19">
        <f t="shared" si="6"/>
        <v>50000</v>
      </c>
      <c r="N25" s="125"/>
    </row>
    <row r="26" spans="1:14" s="7" customFormat="1" ht="30" customHeight="1" x14ac:dyDescent="0.25">
      <c r="A26" s="14"/>
      <c r="B26" s="15"/>
      <c r="C26" s="15"/>
      <c r="D26" s="15"/>
      <c r="E26" s="15"/>
      <c r="F26" s="16"/>
      <c r="G26" s="35" t="s">
        <v>30</v>
      </c>
      <c r="H26" s="18">
        <v>10000</v>
      </c>
      <c r="I26" s="18">
        <v>5000</v>
      </c>
      <c r="J26" s="18">
        <v>0</v>
      </c>
      <c r="K26" s="18">
        <f t="shared" si="7"/>
        <v>15000</v>
      </c>
      <c r="L26" s="18">
        <f t="shared" si="1"/>
        <v>18750</v>
      </c>
      <c r="M26" s="19">
        <f t="shared" si="6"/>
        <v>18750</v>
      </c>
      <c r="N26" s="125"/>
    </row>
    <row r="27" spans="1:14" s="7" customFormat="1" ht="30" customHeight="1" x14ac:dyDescent="0.25">
      <c r="A27" s="14"/>
      <c r="B27" s="15"/>
      <c r="C27" s="15"/>
      <c r="D27" s="15"/>
      <c r="E27" s="15"/>
      <c r="F27" s="16"/>
      <c r="G27" s="35" t="s">
        <v>31</v>
      </c>
      <c r="H27" s="18">
        <v>25000</v>
      </c>
      <c r="I27" s="18">
        <v>0</v>
      </c>
      <c r="J27" s="18">
        <v>0</v>
      </c>
      <c r="K27" s="18">
        <f t="shared" si="7"/>
        <v>25000</v>
      </c>
      <c r="L27" s="18">
        <f t="shared" si="1"/>
        <v>31250</v>
      </c>
      <c r="M27" s="19">
        <f t="shared" si="6"/>
        <v>31250</v>
      </c>
      <c r="N27" s="125"/>
    </row>
    <row r="28" spans="1:14" s="7" customFormat="1" ht="30" customHeight="1" x14ac:dyDescent="0.25">
      <c r="A28" s="14"/>
      <c r="B28" s="15"/>
      <c r="C28" s="15"/>
      <c r="D28" s="15"/>
      <c r="E28" s="15"/>
      <c r="F28" s="16"/>
      <c r="G28" s="36" t="s">
        <v>32</v>
      </c>
      <c r="H28" s="18">
        <v>5000</v>
      </c>
      <c r="I28" s="18">
        <v>0</v>
      </c>
      <c r="J28" s="18">
        <v>0</v>
      </c>
      <c r="K28" s="18">
        <f t="shared" si="7"/>
        <v>5000</v>
      </c>
      <c r="L28" s="18">
        <f t="shared" si="1"/>
        <v>6250</v>
      </c>
      <c r="M28" s="19">
        <f t="shared" si="6"/>
        <v>6250</v>
      </c>
      <c r="N28" s="125"/>
    </row>
    <row r="29" spans="1:14" s="7" customFormat="1" ht="30" customHeight="1" x14ac:dyDescent="0.25">
      <c r="A29" s="14"/>
      <c r="B29" s="15"/>
      <c r="C29" s="15"/>
      <c r="D29" s="15"/>
      <c r="E29" s="15"/>
      <c r="F29" s="16"/>
      <c r="G29" s="35" t="s">
        <v>33</v>
      </c>
      <c r="H29" s="18">
        <v>9000</v>
      </c>
      <c r="I29" s="18">
        <v>0</v>
      </c>
      <c r="J29" s="18">
        <v>0</v>
      </c>
      <c r="K29" s="18">
        <f t="shared" si="7"/>
        <v>9000</v>
      </c>
      <c r="L29" s="18">
        <f t="shared" si="1"/>
        <v>11250</v>
      </c>
      <c r="M29" s="19">
        <f t="shared" si="6"/>
        <v>11250</v>
      </c>
      <c r="N29" s="125"/>
    </row>
    <row r="30" spans="1:14" s="7" customFormat="1" ht="30" customHeight="1" x14ac:dyDescent="0.25">
      <c r="A30" s="14"/>
      <c r="B30" s="15"/>
      <c r="C30" s="15"/>
      <c r="D30" s="15"/>
      <c r="E30" s="15"/>
      <c r="F30" s="16"/>
      <c r="G30" s="35" t="s">
        <v>34</v>
      </c>
      <c r="H30" s="18">
        <v>15000</v>
      </c>
      <c r="I30" s="18">
        <v>-5000</v>
      </c>
      <c r="J30" s="18">
        <v>0</v>
      </c>
      <c r="K30" s="18">
        <f t="shared" si="7"/>
        <v>10000</v>
      </c>
      <c r="L30" s="18">
        <f t="shared" si="1"/>
        <v>12500</v>
      </c>
      <c r="M30" s="19">
        <f t="shared" si="6"/>
        <v>12500</v>
      </c>
      <c r="N30" s="125"/>
    </row>
    <row r="31" spans="1:14" s="7" customFormat="1" ht="30" customHeight="1" x14ac:dyDescent="0.25">
      <c r="A31" s="14"/>
      <c r="B31" s="15"/>
      <c r="C31" s="15"/>
      <c r="D31" s="15"/>
      <c r="E31" s="15"/>
      <c r="F31" s="16"/>
      <c r="G31" s="35" t="s">
        <v>314</v>
      </c>
      <c r="H31" s="18">
        <v>0</v>
      </c>
      <c r="I31" s="18">
        <v>5000</v>
      </c>
      <c r="J31" s="18">
        <v>0</v>
      </c>
      <c r="K31" s="18">
        <f t="shared" si="7"/>
        <v>5000</v>
      </c>
      <c r="L31" s="18">
        <f t="shared" si="1"/>
        <v>6250</v>
      </c>
      <c r="M31" s="19">
        <f t="shared" si="6"/>
        <v>6250</v>
      </c>
      <c r="N31" s="125"/>
    </row>
    <row r="32" spans="1:14" s="7" customFormat="1" ht="30" customHeight="1" x14ac:dyDescent="0.25">
      <c r="A32" s="27"/>
      <c r="B32" s="28" t="s">
        <v>260</v>
      </c>
      <c r="C32" s="28" t="s">
        <v>263</v>
      </c>
      <c r="D32" s="28" t="s">
        <v>267</v>
      </c>
      <c r="E32" s="28"/>
      <c r="F32" s="29">
        <v>3222103</v>
      </c>
      <c r="G32" s="34" t="s">
        <v>35</v>
      </c>
      <c r="H32" s="31">
        <f>SUM(H33:H36)</f>
        <v>330000</v>
      </c>
      <c r="I32" s="31">
        <f t="shared" ref="I32:M32" si="8">SUM(I33:I36)</f>
        <v>0</v>
      </c>
      <c r="J32" s="31">
        <f t="shared" si="8"/>
        <v>0</v>
      </c>
      <c r="K32" s="31">
        <f t="shared" si="8"/>
        <v>330000</v>
      </c>
      <c r="L32" s="31">
        <f t="shared" si="8"/>
        <v>412500</v>
      </c>
      <c r="M32" s="32">
        <f t="shared" si="8"/>
        <v>330000</v>
      </c>
      <c r="N32" s="125"/>
    </row>
    <row r="33" spans="1:14" s="7" customFormat="1" ht="30" customHeight="1" x14ac:dyDescent="0.25">
      <c r="A33" s="14"/>
      <c r="B33" s="15"/>
      <c r="C33" s="15"/>
      <c r="D33" s="15"/>
      <c r="E33" s="15"/>
      <c r="F33" s="16"/>
      <c r="G33" s="17" t="s">
        <v>36</v>
      </c>
      <c r="H33" s="37">
        <v>110000</v>
      </c>
      <c r="I33" s="18">
        <v>0</v>
      </c>
      <c r="J33" s="18">
        <v>1000</v>
      </c>
      <c r="K33" s="37">
        <f t="shared" ref="K33:K83" si="9">H33+I33+J33</f>
        <v>111000</v>
      </c>
      <c r="L33" s="37">
        <f t="shared" si="1"/>
        <v>138750</v>
      </c>
      <c r="M33" s="19">
        <f t="shared" ref="M33:M36" si="10">K33</f>
        <v>111000</v>
      </c>
      <c r="N33" s="125"/>
    </row>
    <row r="34" spans="1:14" s="7" customFormat="1" ht="30" customHeight="1" x14ac:dyDescent="0.25">
      <c r="A34" s="14"/>
      <c r="B34" s="15"/>
      <c r="C34" s="15"/>
      <c r="D34" s="15"/>
      <c r="E34" s="15"/>
      <c r="F34" s="16"/>
      <c r="G34" s="17" t="s">
        <v>37</v>
      </c>
      <c r="H34" s="37">
        <v>90000</v>
      </c>
      <c r="I34" s="18">
        <v>0</v>
      </c>
      <c r="J34" s="18">
        <v>25000</v>
      </c>
      <c r="K34" s="37">
        <f t="shared" si="9"/>
        <v>115000</v>
      </c>
      <c r="L34" s="37">
        <f t="shared" si="1"/>
        <v>143750</v>
      </c>
      <c r="M34" s="19">
        <f t="shared" si="10"/>
        <v>115000</v>
      </c>
      <c r="N34" s="125"/>
    </row>
    <row r="35" spans="1:14" s="7" customFormat="1" ht="30" customHeight="1" x14ac:dyDescent="0.25">
      <c r="A35" s="14"/>
      <c r="B35" s="15"/>
      <c r="C35" s="15"/>
      <c r="D35" s="15"/>
      <c r="E35" s="15"/>
      <c r="F35" s="16"/>
      <c r="G35" s="17" t="s">
        <v>38</v>
      </c>
      <c r="H35" s="37">
        <v>110000</v>
      </c>
      <c r="I35" s="18">
        <v>0</v>
      </c>
      <c r="J35" s="18">
        <v>-25000</v>
      </c>
      <c r="K35" s="37">
        <f t="shared" si="9"/>
        <v>85000</v>
      </c>
      <c r="L35" s="37">
        <f t="shared" si="1"/>
        <v>106250</v>
      </c>
      <c r="M35" s="19">
        <f t="shared" si="10"/>
        <v>85000</v>
      </c>
      <c r="N35" s="125"/>
    </row>
    <row r="36" spans="1:14" s="7" customFormat="1" ht="30" customHeight="1" x14ac:dyDescent="0.25">
      <c r="A36" s="14"/>
      <c r="B36" s="15"/>
      <c r="C36" s="15"/>
      <c r="D36" s="15"/>
      <c r="E36" s="15"/>
      <c r="F36" s="16"/>
      <c r="G36" s="17" t="s">
        <v>39</v>
      </c>
      <c r="H36" s="37">
        <v>20000</v>
      </c>
      <c r="I36" s="18">
        <v>0</v>
      </c>
      <c r="J36" s="18">
        <v>-1000</v>
      </c>
      <c r="K36" s="37">
        <f t="shared" si="9"/>
        <v>19000</v>
      </c>
      <c r="L36" s="37">
        <f t="shared" si="1"/>
        <v>23750</v>
      </c>
      <c r="M36" s="19">
        <f t="shared" si="10"/>
        <v>19000</v>
      </c>
      <c r="N36" s="125"/>
    </row>
    <row r="37" spans="1:14" s="7" customFormat="1" ht="30" customHeight="1" x14ac:dyDescent="0.25">
      <c r="A37" s="27"/>
      <c r="B37" s="28" t="s">
        <v>260</v>
      </c>
      <c r="C37" s="28" t="s">
        <v>261</v>
      </c>
      <c r="D37" s="28" t="s">
        <v>301</v>
      </c>
      <c r="E37" s="28" t="s">
        <v>262</v>
      </c>
      <c r="F37" s="33" t="s">
        <v>40</v>
      </c>
      <c r="G37" s="34" t="s">
        <v>41</v>
      </c>
      <c r="H37" s="31">
        <f>SUM(H38:H47)</f>
        <v>500000</v>
      </c>
      <c r="I37" s="31">
        <f t="shared" ref="I37:M37" si="11">SUM(I38:I47)</f>
        <v>0</v>
      </c>
      <c r="J37" s="31">
        <f t="shared" si="11"/>
        <v>0</v>
      </c>
      <c r="K37" s="31">
        <f t="shared" si="11"/>
        <v>500000</v>
      </c>
      <c r="L37" s="31">
        <f t="shared" si="11"/>
        <v>625000</v>
      </c>
      <c r="M37" s="32">
        <f t="shared" si="11"/>
        <v>500000</v>
      </c>
      <c r="N37" s="125"/>
    </row>
    <row r="38" spans="1:14" s="7" customFormat="1" ht="30" customHeight="1" x14ac:dyDescent="0.25">
      <c r="A38" s="14"/>
      <c r="B38" s="15"/>
      <c r="C38" s="15"/>
      <c r="D38" s="15"/>
      <c r="E38" s="15"/>
      <c r="F38" s="16"/>
      <c r="G38" s="17" t="s">
        <v>273</v>
      </c>
      <c r="H38" s="38">
        <v>77000</v>
      </c>
      <c r="I38" s="18">
        <v>0</v>
      </c>
      <c r="J38" s="18">
        <v>0</v>
      </c>
      <c r="K38" s="38">
        <f t="shared" si="9"/>
        <v>77000</v>
      </c>
      <c r="L38" s="38">
        <f t="shared" si="1"/>
        <v>96250</v>
      </c>
      <c r="M38" s="39">
        <f>K38</f>
        <v>77000</v>
      </c>
      <c r="N38" s="125"/>
    </row>
    <row r="39" spans="1:14" s="7" customFormat="1" ht="30" customHeight="1" x14ac:dyDescent="0.25">
      <c r="A39" s="14"/>
      <c r="B39" s="15"/>
      <c r="C39" s="15"/>
      <c r="D39" s="15"/>
      <c r="E39" s="15"/>
      <c r="F39" s="16"/>
      <c r="G39" s="17" t="s">
        <v>43</v>
      </c>
      <c r="H39" s="38">
        <v>5000</v>
      </c>
      <c r="I39" s="18">
        <v>0</v>
      </c>
      <c r="J39" s="18">
        <v>0</v>
      </c>
      <c r="K39" s="38">
        <f t="shared" si="9"/>
        <v>5000</v>
      </c>
      <c r="L39" s="38">
        <f t="shared" si="1"/>
        <v>6250</v>
      </c>
      <c r="M39" s="39">
        <f t="shared" ref="M39:M47" si="12">K39</f>
        <v>5000</v>
      </c>
      <c r="N39" s="125"/>
    </row>
    <row r="40" spans="1:14" s="7" customFormat="1" ht="30" customHeight="1" x14ac:dyDescent="0.25">
      <c r="A40" s="14"/>
      <c r="B40" s="15"/>
      <c r="C40" s="15"/>
      <c r="D40" s="15"/>
      <c r="E40" s="15"/>
      <c r="F40" s="16"/>
      <c r="G40" s="17" t="s">
        <v>274</v>
      </c>
      <c r="H40" s="38">
        <v>42000</v>
      </c>
      <c r="I40" s="18">
        <v>0</v>
      </c>
      <c r="J40" s="18">
        <v>0</v>
      </c>
      <c r="K40" s="38">
        <f t="shared" si="9"/>
        <v>42000</v>
      </c>
      <c r="L40" s="38">
        <f t="shared" si="1"/>
        <v>52500</v>
      </c>
      <c r="M40" s="39">
        <f t="shared" si="12"/>
        <v>42000</v>
      </c>
      <c r="N40" s="125"/>
    </row>
    <row r="41" spans="1:14" s="7" customFormat="1" ht="30" customHeight="1" x14ac:dyDescent="0.25">
      <c r="A41" s="14"/>
      <c r="B41" s="15"/>
      <c r="C41" s="15"/>
      <c r="D41" s="15"/>
      <c r="E41" s="15"/>
      <c r="F41" s="16"/>
      <c r="G41" s="17" t="s">
        <v>275</v>
      </c>
      <c r="H41" s="38">
        <v>78000</v>
      </c>
      <c r="I41" s="18">
        <v>0</v>
      </c>
      <c r="J41" s="18">
        <v>0</v>
      </c>
      <c r="K41" s="38">
        <f t="shared" si="9"/>
        <v>78000</v>
      </c>
      <c r="L41" s="38">
        <f t="shared" si="1"/>
        <v>97500</v>
      </c>
      <c r="M41" s="39">
        <f t="shared" si="12"/>
        <v>78000</v>
      </c>
      <c r="N41" s="125"/>
    </row>
    <row r="42" spans="1:14" s="7" customFormat="1" ht="30" customHeight="1" x14ac:dyDescent="0.25">
      <c r="A42" s="14"/>
      <c r="B42" s="15"/>
      <c r="C42" s="15"/>
      <c r="D42" s="15"/>
      <c r="E42" s="15"/>
      <c r="F42" s="16"/>
      <c r="G42" s="17" t="s">
        <v>276</v>
      </c>
      <c r="H42" s="38">
        <v>59000</v>
      </c>
      <c r="I42" s="18">
        <v>0</v>
      </c>
      <c r="J42" s="18">
        <v>0</v>
      </c>
      <c r="K42" s="38">
        <f t="shared" si="9"/>
        <v>59000</v>
      </c>
      <c r="L42" s="38">
        <f t="shared" si="1"/>
        <v>73750</v>
      </c>
      <c r="M42" s="39">
        <f t="shared" si="12"/>
        <v>59000</v>
      </c>
      <c r="N42" s="125"/>
    </row>
    <row r="43" spans="1:14" s="7" customFormat="1" ht="30" customHeight="1" x14ac:dyDescent="0.25">
      <c r="A43" s="14"/>
      <c r="B43" s="15"/>
      <c r="C43" s="15"/>
      <c r="D43" s="15"/>
      <c r="E43" s="15"/>
      <c r="F43" s="16"/>
      <c r="G43" s="17" t="s">
        <v>277</v>
      </c>
      <c r="H43" s="38">
        <v>4000</v>
      </c>
      <c r="I43" s="18">
        <v>0</v>
      </c>
      <c r="J43" s="18">
        <v>0</v>
      </c>
      <c r="K43" s="38">
        <f t="shared" si="9"/>
        <v>4000</v>
      </c>
      <c r="L43" s="38">
        <f t="shared" si="1"/>
        <v>5000</v>
      </c>
      <c r="M43" s="39">
        <f t="shared" si="12"/>
        <v>4000</v>
      </c>
      <c r="N43" s="125"/>
    </row>
    <row r="44" spans="1:14" s="7" customFormat="1" ht="30" customHeight="1" x14ac:dyDescent="0.25">
      <c r="A44" s="14"/>
      <c r="B44" s="15"/>
      <c r="C44" s="15"/>
      <c r="D44" s="15"/>
      <c r="E44" s="15"/>
      <c r="F44" s="16"/>
      <c r="G44" s="17" t="s">
        <v>42</v>
      </c>
      <c r="H44" s="38">
        <v>24000</v>
      </c>
      <c r="I44" s="18">
        <v>0</v>
      </c>
      <c r="J44" s="18">
        <v>0</v>
      </c>
      <c r="K44" s="38">
        <f t="shared" si="9"/>
        <v>24000</v>
      </c>
      <c r="L44" s="38">
        <f t="shared" si="1"/>
        <v>30000</v>
      </c>
      <c r="M44" s="39">
        <f t="shared" si="12"/>
        <v>24000</v>
      </c>
      <c r="N44" s="125"/>
    </row>
    <row r="45" spans="1:14" s="7" customFormat="1" ht="30" customHeight="1" x14ac:dyDescent="0.25">
      <c r="A45" s="14"/>
      <c r="B45" s="15"/>
      <c r="C45" s="15"/>
      <c r="D45" s="15"/>
      <c r="E45" s="15"/>
      <c r="F45" s="16"/>
      <c r="G45" s="17" t="s">
        <v>278</v>
      </c>
      <c r="H45" s="38">
        <v>26000</v>
      </c>
      <c r="I45" s="18">
        <v>0</v>
      </c>
      <c r="J45" s="18">
        <v>0</v>
      </c>
      <c r="K45" s="38">
        <f t="shared" si="9"/>
        <v>26000</v>
      </c>
      <c r="L45" s="38">
        <f t="shared" si="1"/>
        <v>32500</v>
      </c>
      <c r="M45" s="39">
        <f t="shared" si="12"/>
        <v>26000</v>
      </c>
      <c r="N45" s="125"/>
    </row>
    <row r="46" spans="1:14" s="7" customFormat="1" ht="30" customHeight="1" x14ac:dyDescent="0.25">
      <c r="A46" s="14"/>
      <c r="B46" s="15"/>
      <c r="C46" s="15"/>
      <c r="D46" s="15"/>
      <c r="E46" s="15"/>
      <c r="F46" s="16"/>
      <c r="G46" s="17" t="s">
        <v>44</v>
      </c>
      <c r="H46" s="38">
        <v>165000</v>
      </c>
      <c r="I46" s="18">
        <v>0</v>
      </c>
      <c r="J46" s="18">
        <v>0</v>
      </c>
      <c r="K46" s="38">
        <f t="shared" si="9"/>
        <v>165000</v>
      </c>
      <c r="L46" s="38">
        <f t="shared" si="1"/>
        <v>206250</v>
      </c>
      <c r="M46" s="39">
        <f t="shared" si="12"/>
        <v>165000</v>
      </c>
      <c r="N46" s="125"/>
    </row>
    <row r="47" spans="1:14" s="7" customFormat="1" ht="30" customHeight="1" x14ac:dyDescent="0.25">
      <c r="A47" s="14"/>
      <c r="B47" s="15"/>
      <c r="C47" s="15"/>
      <c r="D47" s="15"/>
      <c r="E47" s="15"/>
      <c r="F47" s="16"/>
      <c r="G47" s="17" t="s">
        <v>286</v>
      </c>
      <c r="H47" s="38">
        <v>20000</v>
      </c>
      <c r="I47" s="18">
        <v>0</v>
      </c>
      <c r="J47" s="18">
        <v>0</v>
      </c>
      <c r="K47" s="38">
        <f t="shared" si="9"/>
        <v>20000</v>
      </c>
      <c r="L47" s="38">
        <f t="shared" si="1"/>
        <v>25000</v>
      </c>
      <c r="M47" s="39">
        <f t="shared" si="12"/>
        <v>20000</v>
      </c>
      <c r="N47" s="125"/>
    </row>
    <row r="48" spans="1:14" s="7" customFormat="1" ht="30" customHeight="1" x14ac:dyDescent="0.25">
      <c r="A48" s="27"/>
      <c r="B48" s="28"/>
      <c r="C48" s="28"/>
      <c r="D48" s="28"/>
      <c r="E48" s="28"/>
      <c r="F48" s="29">
        <v>3222104</v>
      </c>
      <c r="G48" s="34" t="s">
        <v>45</v>
      </c>
      <c r="H48" s="31">
        <f>H49</f>
        <v>140000</v>
      </c>
      <c r="I48" s="31">
        <f t="shared" ref="I48:M48" si="13">I49</f>
        <v>0</v>
      </c>
      <c r="J48" s="31">
        <f t="shared" si="13"/>
        <v>0</v>
      </c>
      <c r="K48" s="31">
        <f t="shared" si="13"/>
        <v>140000</v>
      </c>
      <c r="L48" s="31">
        <f t="shared" si="13"/>
        <v>175000</v>
      </c>
      <c r="M48" s="32">
        <f t="shared" si="13"/>
        <v>163100</v>
      </c>
      <c r="N48" s="125"/>
    </row>
    <row r="49" spans="1:14" s="7" customFormat="1" ht="30" customHeight="1" x14ac:dyDescent="0.25">
      <c r="A49" s="14"/>
      <c r="B49" s="15"/>
      <c r="C49" s="15"/>
      <c r="D49" s="15"/>
      <c r="E49" s="15"/>
      <c r="F49" s="16"/>
      <c r="G49" s="17" t="s">
        <v>292</v>
      </c>
      <c r="H49" s="18">
        <v>140000</v>
      </c>
      <c r="I49" s="18">
        <v>0</v>
      </c>
      <c r="J49" s="18">
        <v>0</v>
      </c>
      <c r="K49" s="18">
        <f t="shared" si="9"/>
        <v>140000</v>
      </c>
      <c r="L49" s="18">
        <f t="shared" si="1"/>
        <v>175000</v>
      </c>
      <c r="M49" s="19">
        <f>K49*1.165</f>
        <v>163100</v>
      </c>
      <c r="N49" s="125"/>
    </row>
    <row r="50" spans="1:14" s="7" customFormat="1" ht="30" customHeight="1" x14ac:dyDescent="0.25">
      <c r="A50" s="27"/>
      <c r="B50" s="28" t="s">
        <v>260</v>
      </c>
      <c r="C50" s="28" t="s">
        <v>261</v>
      </c>
      <c r="D50" s="28" t="s">
        <v>266</v>
      </c>
      <c r="E50" s="28" t="s">
        <v>262</v>
      </c>
      <c r="F50" s="29">
        <v>3222105</v>
      </c>
      <c r="G50" s="34" t="s">
        <v>46</v>
      </c>
      <c r="H50" s="31">
        <f>SUM(H51:H60)</f>
        <v>690000</v>
      </c>
      <c r="I50" s="31">
        <f t="shared" ref="I50:M50" si="14">SUM(I51:I60)</f>
        <v>0</v>
      </c>
      <c r="J50" s="31">
        <f t="shared" si="14"/>
        <v>0</v>
      </c>
      <c r="K50" s="31">
        <f t="shared" si="14"/>
        <v>690000</v>
      </c>
      <c r="L50" s="31">
        <f t="shared" si="14"/>
        <v>862500</v>
      </c>
      <c r="M50" s="32">
        <f t="shared" si="14"/>
        <v>862500</v>
      </c>
      <c r="N50" s="125"/>
    </row>
    <row r="51" spans="1:14" s="7" customFormat="1" ht="30" customHeight="1" x14ac:dyDescent="0.25">
      <c r="A51" s="14"/>
      <c r="B51" s="15"/>
      <c r="C51" s="15"/>
      <c r="D51" s="15"/>
      <c r="E51" s="15"/>
      <c r="F51" s="16"/>
      <c r="G51" s="17" t="s">
        <v>47</v>
      </c>
      <c r="H51" s="18">
        <v>68000</v>
      </c>
      <c r="I51" s="18">
        <v>0</v>
      </c>
      <c r="J51" s="18">
        <v>12000</v>
      </c>
      <c r="K51" s="18">
        <f t="shared" si="9"/>
        <v>80000</v>
      </c>
      <c r="L51" s="18">
        <f t="shared" si="1"/>
        <v>100000</v>
      </c>
      <c r="M51" s="19">
        <f t="shared" ref="M51:M59" si="15">K51*1.25</f>
        <v>100000</v>
      </c>
      <c r="N51" s="125"/>
    </row>
    <row r="52" spans="1:14" s="7" customFormat="1" ht="30" customHeight="1" x14ac:dyDescent="0.25">
      <c r="A52" s="14"/>
      <c r="B52" s="15"/>
      <c r="C52" s="15"/>
      <c r="D52" s="15"/>
      <c r="E52" s="15"/>
      <c r="F52" s="16"/>
      <c r="G52" s="17" t="s">
        <v>48</v>
      </c>
      <c r="H52" s="18">
        <v>95000</v>
      </c>
      <c r="I52" s="18">
        <v>0</v>
      </c>
      <c r="J52" s="18">
        <v>40000</v>
      </c>
      <c r="K52" s="18">
        <f t="shared" si="9"/>
        <v>135000</v>
      </c>
      <c r="L52" s="18">
        <f t="shared" si="1"/>
        <v>168750</v>
      </c>
      <c r="M52" s="19">
        <f t="shared" si="15"/>
        <v>168750</v>
      </c>
      <c r="N52" s="125"/>
    </row>
    <row r="53" spans="1:14" s="7" customFormat="1" ht="30" customHeight="1" x14ac:dyDescent="0.25">
      <c r="A53" s="14"/>
      <c r="B53" s="15"/>
      <c r="C53" s="15"/>
      <c r="D53" s="15"/>
      <c r="E53" s="15"/>
      <c r="F53" s="16"/>
      <c r="G53" s="17" t="s">
        <v>49</v>
      </c>
      <c r="H53" s="18">
        <v>35000</v>
      </c>
      <c r="I53" s="18">
        <v>0</v>
      </c>
      <c r="J53" s="18">
        <v>-10000</v>
      </c>
      <c r="K53" s="18">
        <f t="shared" si="9"/>
        <v>25000</v>
      </c>
      <c r="L53" s="18">
        <f t="shared" si="1"/>
        <v>31250</v>
      </c>
      <c r="M53" s="19">
        <f t="shared" si="15"/>
        <v>31250</v>
      </c>
      <c r="N53" s="125"/>
    </row>
    <row r="54" spans="1:14" s="7" customFormat="1" ht="30" customHeight="1" x14ac:dyDescent="0.25">
      <c r="A54" s="14"/>
      <c r="B54" s="15"/>
      <c r="C54" s="15"/>
      <c r="D54" s="15"/>
      <c r="E54" s="15"/>
      <c r="F54" s="16"/>
      <c r="G54" s="17" t="s">
        <v>50</v>
      </c>
      <c r="H54" s="18">
        <v>24000</v>
      </c>
      <c r="I54" s="18">
        <v>0</v>
      </c>
      <c r="J54" s="18">
        <v>4000</v>
      </c>
      <c r="K54" s="18">
        <f t="shared" si="9"/>
        <v>28000</v>
      </c>
      <c r="L54" s="18">
        <f t="shared" si="1"/>
        <v>35000</v>
      </c>
      <c r="M54" s="19">
        <f t="shared" si="15"/>
        <v>35000</v>
      </c>
      <c r="N54" s="125"/>
    </row>
    <row r="55" spans="1:14" s="7" customFormat="1" ht="30" customHeight="1" x14ac:dyDescent="0.25">
      <c r="A55" s="14"/>
      <c r="B55" s="15"/>
      <c r="C55" s="15"/>
      <c r="D55" s="15"/>
      <c r="E55" s="15"/>
      <c r="F55" s="16"/>
      <c r="G55" s="17" t="s">
        <v>51</v>
      </c>
      <c r="H55" s="18">
        <v>125000</v>
      </c>
      <c r="I55" s="18">
        <v>0</v>
      </c>
      <c r="J55" s="18">
        <v>9000</v>
      </c>
      <c r="K55" s="18">
        <f t="shared" si="9"/>
        <v>134000</v>
      </c>
      <c r="L55" s="18">
        <f t="shared" si="1"/>
        <v>167500</v>
      </c>
      <c r="M55" s="19">
        <f t="shared" si="15"/>
        <v>167500</v>
      </c>
      <c r="N55" s="125"/>
    </row>
    <row r="56" spans="1:14" s="7" customFormat="1" ht="30" customHeight="1" x14ac:dyDescent="0.25">
      <c r="A56" s="14"/>
      <c r="B56" s="15"/>
      <c r="C56" s="15"/>
      <c r="D56" s="15"/>
      <c r="E56" s="15"/>
      <c r="F56" s="16"/>
      <c r="G56" s="17" t="s">
        <v>52</v>
      </c>
      <c r="H56" s="18">
        <v>66000</v>
      </c>
      <c r="I56" s="18">
        <v>0</v>
      </c>
      <c r="J56" s="18">
        <v>4000</v>
      </c>
      <c r="K56" s="18">
        <f t="shared" si="9"/>
        <v>70000</v>
      </c>
      <c r="L56" s="18">
        <f t="shared" si="1"/>
        <v>87500</v>
      </c>
      <c r="M56" s="19">
        <f t="shared" si="15"/>
        <v>87500</v>
      </c>
      <c r="N56" s="125"/>
    </row>
    <row r="57" spans="1:14" s="7" customFormat="1" ht="30" customHeight="1" x14ac:dyDescent="0.25">
      <c r="A57" s="14"/>
      <c r="B57" s="15"/>
      <c r="C57" s="15"/>
      <c r="D57" s="15"/>
      <c r="E57" s="15"/>
      <c r="F57" s="16"/>
      <c r="G57" s="17" t="s">
        <v>53</v>
      </c>
      <c r="H57" s="18">
        <v>33000</v>
      </c>
      <c r="I57" s="18">
        <v>0</v>
      </c>
      <c r="J57" s="18">
        <v>37000</v>
      </c>
      <c r="K57" s="18">
        <f t="shared" si="9"/>
        <v>70000</v>
      </c>
      <c r="L57" s="18">
        <f t="shared" si="1"/>
        <v>87500</v>
      </c>
      <c r="M57" s="19">
        <f t="shared" si="15"/>
        <v>87500</v>
      </c>
      <c r="N57" s="125"/>
    </row>
    <row r="58" spans="1:14" s="7" customFormat="1" ht="30" customHeight="1" x14ac:dyDescent="0.25">
      <c r="A58" s="14"/>
      <c r="B58" s="15"/>
      <c r="C58" s="15"/>
      <c r="D58" s="15"/>
      <c r="E58" s="15"/>
      <c r="F58" s="16"/>
      <c r="G58" s="17" t="s">
        <v>54</v>
      </c>
      <c r="H58" s="18">
        <v>106000</v>
      </c>
      <c r="I58" s="18">
        <v>0</v>
      </c>
      <c r="J58" s="18">
        <v>4000</v>
      </c>
      <c r="K58" s="18">
        <f t="shared" si="9"/>
        <v>110000</v>
      </c>
      <c r="L58" s="18">
        <f t="shared" si="1"/>
        <v>137500</v>
      </c>
      <c r="M58" s="19">
        <f t="shared" si="15"/>
        <v>137500</v>
      </c>
      <c r="N58" s="125"/>
    </row>
    <row r="59" spans="1:14" s="7" customFormat="1" ht="30" customHeight="1" x14ac:dyDescent="0.25">
      <c r="A59" s="14"/>
      <c r="B59" s="15"/>
      <c r="C59" s="15"/>
      <c r="D59" s="15"/>
      <c r="E59" s="15"/>
      <c r="F59" s="16"/>
      <c r="G59" s="17" t="s">
        <v>55</v>
      </c>
      <c r="H59" s="18">
        <v>38000</v>
      </c>
      <c r="I59" s="18">
        <v>0</v>
      </c>
      <c r="J59" s="18">
        <v>0</v>
      </c>
      <c r="K59" s="18">
        <f t="shared" si="9"/>
        <v>38000</v>
      </c>
      <c r="L59" s="18">
        <f t="shared" si="1"/>
        <v>47500</v>
      </c>
      <c r="M59" s="19">
        <f t="shared" si="15"/>
        <v>47500</v>
      </c>
      <c r="N59" s="125"/>
    </row>
    <row r="60" spans="1:14" s="7" customFormat="1" ht="30" customHeight="1" x14ac:dyDescent="0.25">
      <c r="A60" s="14"/>
      <c r="B60" s="15"/>
      <c r="C60" s="15"/>
      <c r="D60" s="15"/>
      <c r="E60" s="15"/>
      <c r="F60" s="16"/>
      <c r="G60" s="40" t="s">
        <v>62</v>
      </c>
      <c r="H60" s="37">
        <v>100000</v>
      </c>
      <c r="I60" s="37">
        <v>0</v>
      </c>
      <c r="J60" s="37">
        <v>-100000</v>
      </c>
      <c r="K60" s="18">
        <f t="shared" si="9"/>
        <v>0</v>
      </c>
      <c r="L60" s="37">
        <f t="shared" si="1"/>
        <v>0</v>
      </c>
      <c r="M60" s="41">
        <f>K60</f>
        <v>0</v>
      </c>
      <c r="N60" s="125"/>
    </row>
    <row r="61" spans="1:14" s="7" customFormat="1" ht="30" customHeight="1" x14ac:dyDescent="0.25">
      <c r="A61" s="27"/>
      <c r="B61" s="28" t="s">
        <v>260</v>
      </c>
      <c r="C61" s="28" t="s">
        <v>261</v>
      </c>
      <c r="D61" s="28" t="s">
        <v>266</v>
      </c>
      <c r="E61" s="28" t="s">
        <v>262</v>
      </c>
      <c r="F61" s="29">
        <v>3222105</v>
      </c>
      <c r="G61" s="42" t="s">
        <v>254</v>
      </c>
      <c r="H61" s="31">
        <f>SUM(H62:H67)</f>
        <v>575000</v>
      </c>
      <c r="I61" s="31">
        <f t="shared" ref="I61:M61" si="16">SUM(I62:I67)</f>
        <v>100000</v>
      </c>
      <c r="J61" s="31">
        <f t="shared" si="16"/>
        <v>0</v>
      </c>
      <c r="K61" s="31">
        <f t="shared" si="16"/>
        <v>675000</v>
      </c>
      <c r="L61" s="31">
        <f t="shared" si="16"/>
        <v>843750</v>
      </c>
      <c r="M61" s="32">
        <f t="shared" si="16"/>
        <v>804500</v>
      </c>
      <c r="N61" s="125"/>
    </row>
    <row r="62" spans="1:14" s="7" customFormat="1" ht="30" customHeight="1" x14ac:dyDescent="0.25">
      <c r="A62" s="14"/>
      <c r="B62" s="15"/>
      <c r="C62" s="15"/>
      <c r="D62" s="15"/>
      <c r="E62" s="15"/>
      <c r="F62" s="16"/>
      <c r="G62" s="17" t="s">
        <v>56</v>
      </c>
      <c r="H62" s="18">
        <v>199000</v>
      </c>
      <c r="I62" s="18">
        <v>1000</v>
      </c>
      <c r="J62" s="18">
        <v>0</v>
      </c>
      <c r="K62" s="18">
        <f t="shared" si="9"/>
        <v>200000</v>
      </c>
      <c r="L62" s="18">
        <f t="shared" si="1"/>
        <v>250000</v>
      </c>
      <c r="M62" s="19">
        <f t="shared" ref="M62:M65" si="17">K62*1.25</f>
        <v>250000</v>
      </c>
      <c r="N62" s="125"/>
    </row>
    <row r="63" spans="1:14" s="7" customFormat="1" ht="30" customHeight="1" x14ac:dyDescent="0.25">
      <c r="A63" s="14"/>
      <c r="B63" s="15"/>
      <c r="C63" s="15"/>
      <c r="D63" s="15"/>
      <c r="E63" s="15"/>
      <c r="F63" s="16"/>
      <c r="G63" s="17" t="s">
        <v>57</v>
      </c>
      <c r="H63" s="18">
        <v>152000</v>
      </c>
      <c r="I63" s="18">
        <v>108000</v>
      </c>
      <c r="J63" s="18">
        <v>-15000</v>
      </c>
      <c r="K63" s="18">
        <f t="shared" si="9"/>
        <v>245000</v>
      </c>
      <c r="L63" s="18">
        <f t="shared" si="1"/>
        <v>306250</v>
      </c>
      <c r="M63" s="19">
        <f t="shared" si="17"/>
        <v>306250</v>
      </c>
      <c r="N63" s="125"/>
    </row>
    <row r="64" spans="1:14" s="7" customFormat="1" ht="30" customHeight="1" x14ac:dyDescent="0.25">
      <c r="A64" s="14"/>
      <c r="B64" s="15"/>
      <c r="C64" s="15"/>
      <c r="D64" s="15"/>
      <c r="E64" s="15"/>
      <c r="F64" s="16"/>
      <c r="G64" s="17" t="s">
        <v>58</v>
      </c>
      <c r="H64" s="18">
        <v>61000</v>
      </c>
      <c r="I64" s="18">
        <v>5000</v>
      </c>
      <c r="J64" s="18">
        <v>0</v>
      </c>
      <c r="K64" s="18">
        <f t="shared" si="9"/>
        <v>66000</v>
      </c>
      <c r="L64" s="18">
        <f t="shared" si="1"/>
        <v>82500</v>
      </c>
      <c r="M64" s="19">
        <f t="shared" si="17"/>
        <v>82500</v>
      </c>
      <c r="N64" s="125"/>
    </row>
    <row r="65" spans="1:14" s="7" customFormat="1" ht="30" customHeight="1" x14ac:dyDescent="0.25">
      <c r="A65" s="14"/>
      <c r="B65" s="15"/>
      <c r="C65" s="15"/>
      <c r="D65" s="15"/>
      <c r="E65" s="15"/>
      <c r="F65" s="16"/>
      <c r="G65" s="17" t="s">
        <v>59</v>
      </c>
      <c r="H65" s="18">
        <v>7000</v>
      </c>
      <c r="I65" s="18">
        <v>0</v>
      </c>
      <c r="J65" s="18">
        <v>0</v>
      </c>
      <c r="K65" s="18">
        <f t="shared" si="9"/>
        <v>7000</v>
      </c>
      <c r="L65" s="18">
        <f t="shared" si="1"/>
        <v>8750</v>
      </c>
      <c r="M65" s="19">
        <f t="shared" si="17"/>
        <v>8750</v>
      </c>
      <c r="N65" s="125"/>
    </row>
    <row r="66" spans="1:14" s="7" customFormat="1" ht="30" customHeight="1" x14ac:dyDescent="0.25">
      <c r="A66" s="14"/>
      <c r="B66" s="15"/>
      <c r="C66" s="15"/>
      <c r="D66" s="15"/>
      <c r="E66" s="15"/>
      <c r="F66" s="16"/>
      <c r="G66" s="43" t="s">
        <v>60</v>
      </c>
      <c r="H66" s="18">
        <v>82000</v>
      </c>
      <c r="I66" s="18">
        <v>0</v>
      </c>
      <c r="J66" s="18">
        <v>0</v>
      </c>
      <c r="K66" s="18">
        <f t="shared" si="9"/>
        <v>82000</v>
      </c>
      <c r="L66" s="18">
        <f t="shared" si="1"/>
        <v>102500</v>
      </c>
      <c r="M66" s="19">
        <f t="shared" ref="M66:M67" si="18">K66</f>
        <v>82000</v>
      </c>
      <c r="N66" s="125"/>
    </row>
    <row r="67" spans="1:14" s="7" customFormat="1" ht="30" customHeight="1" x14ac:dyDescent="0.25">
      <c r="A67" s="14"/>
      <c r="B67" s="15"/>
      <c r="C67" s="15"/>
      <c r="D67" s="15"/>
      <c r="E67" s="15"/>
      <c r="F67" s="16"/>
      <c r="G67" s="17" t="s">
        <v>61</v>
      </c>
      <c r="H67" s="18">
        <v>74000</v>
      </c>
      <c r="I67" s="18">
        <v>-14000</v>
      </c>
      <c r="J67" s="18">
        <v>15000</v>
      </c>
      <c r="K67" s="18">
        <f t="shared" si="9"/>
        <v>75000</v>
      </c>
      <c r="L67" s="18">
        <f t="shared" si="1"/>
        <v>93750</v>
      </c>
      <c r="M67" s="19">
        <f t="shared" si="18"/>
        <v>75000</v>
      </c>
      <c r="N67" s="125"/>
    </row>
    <row r="68" spans="1:14" s="7" customFormat="1" ht="30" customHeight="1" x14ac:dyDescent="0.25">
      <c r="A68" s="27"/>
      <c r="B68" s="28" t="s">
        <v>260</v>
      </c>
      <c r="C68" s="28" t="s">
        <v>261</v>
      </c>
      <c r="D68" s="28" t="s">
        <v>265</v>
      </c>
      <c r="E68" s="28" t="s">
        <v>262</v>
      </c>
      <c r="F68" s="29">
        <v>3222106</v>
      </c>
      <c r="G68" s="34" t="s">
        <v>63</v>
      </c>
      <c r="H68" s="31">
        <f>SUM(H69:H80)</f>
        <v>925000</v>
      </c>
      <c r="I68" s="31">
        <f t="shared" ref="I68:M68" si="19">SUM(I69:I80)</f>
        <v>0</v>
      </c>
      <c r="J68" s="31">
        <f t="shared" si="19"/>
        <v>0</v>
      </c>
      <c r="K68" s="31">
        <f t="shared" si="19"/>
        <v>925000</v>
      </c>
      <c r="L68" s="31">
        <f t="shared" si="19"/>
        <v>1156250</v>
      </c>
      <c r="M68" s="32">
        <f t="shared" si="19"/>
        <v>1121250</v>
      </c>
      <c r="N68" s="125"/>
    </row>
    <row r="69" spans="1:14" s="7" customFormat="1" ht="30" customHeight="1" x14ac:dyDescent="0.25">
      <c r="A69" s="14"/>
      <c r="B69" s="15"/>
      <c r="C69" s="15"/>
      <c r="D69" s="15"/>
      <c r="E69" s="15"/>
      <c r="F69" s="16"/>
      <c r="G69" s="17" t="s">
        <v>64</v>
      </c>
      <c r="H69" s="38">
        <v>250000</v>
      </c>
      <c r="I69" s="38">
        <v>0</v>
      </c>
      <c r="J69" s="38">
        <v>0</v>
      </c>
      <c r="K69" s="38">
        <f t="shared" si="9"/>
        <v>250000</v>
      </c>
      <c r="L69" s="38">
        <f t="shared" si="1"/>
        <v>312500</v>
      </c>
      <c r="M69" s="39">
        <f t="shared" ref="M69:M71" si="20">K69*1.25</f>
        <v>312500</v>
      </c>
      <c r="N69" s="125"/>
    </row>
    <row r="70" spans="1:14" s="7" customFormat="1" ht="30" customHeight="1" x14ac:dyDescent="0.25">
      <c r="A70" s="14"/>
      <c r="B70" s="15"/>
      <c r="C70" s="15"/>
      <c r="D70" s="15"/>
      <c r="E70" s="15"/>
      <c r="F70" s="16"/>
      <c r="G70" s="17" t="s">
        <v>65</v>
      </c>
      <c r="H70" s="38">
        <v>38000</v>
      </c>
      <c r="I70" s="38">
        <v>0</v>
      </c>
      <c r="J70" s="38">
        <v>0</v>
      </c>
      <c r="K70" s="38">
        <f t="shared" si="9"/>
        <v>38000</v>
      </c>
      <c r="L70" s="38">
        <f t="shared" si="1"/>
        <v>47500</v>
      </c>
      <c r="M70" s="39">
        <f t="shared" si="20"/>
        <v>47500</v>
      </c>
      <c r="N70" s="125"/>
    </row>
    <row r="71" spans="1:14" s="7" customFormat="1" ht="30" customHeight="1" x14ac:dyDescent="0.25">
      <c r="A71" s="14"/>
      <c r="B71" s="15"/>
      <c r="C71" s="15"/>
      <c r="D71" s="15"/>
      <c r="E71" s="15"/>
      <c r="F71" s="16"/>
      <c r="G71" s="17" t="s">
        <v>66</v>
      </c>
      <c r="H71" s="18">
        <v>173000</v>
      </c>
      <c r="I71" s="38">
        <v>0</v>
      </c>
      <c r="J71" s="38">
        <v>0</v>
      </c>
      <c r="K71" s="18">
        <f t="shared" si="9"/>
        <v>173000</v>
      </c>
      <c r="L71" s="38">
        <f t="shared" ref="L71:L135" si="21">K71*1.25</f>
        <v>216250</v>
      </c>
      <c r="M71" s="39">
        <f t="shared" si="20"/>
        <v>216250</v>
      </c>
      <c r="N71" s="125"/>
    </row>
    <row r="72" spans="1:14" s="7" customFormat="1" ht="30" customHeight="1" x14ac:dyDescent="0.25">
      <c r="A72" s="14"/>
      <c r="B72" s="15"/>
      <c r="C72" s="15"/>
      <c r="D72" s="15"/>
      <c r="E72" s="15"/>
      <c r="F72" s="16"/>
      <c r="G72" s="17" t="s">
        <v>67</v>
      </c>
      <c r="H72" s="18">
        <v>108000</v>
      </c>
      <c r="I72" s="38">
        <v>0</v>
      </c>
      <c r="J72" s="38">
        <v>0</v>
      </c>
      <c r="K72" s="18">
        <f t="shared" si="9"/>
        <v>108000</v>
      </c>
      <c r="L72" s="38">
        <f t="shared" si="21"/>
        <v>135000</v>
      </c>
      <c r="M72" s="39">
        <f>K72</f>
        <v>108000</v>
      </c>
      <c r="N72" s="125"/>
    </row>
    <row r="73" spans="1:14" s="7" customFormat="1" ht="30" customHeight="1" x14ac:dyDescent="0.25">
      <c r="A73" s="14"/>
      <c r="B73" s="15"/>
      <c r="C73" s="15"/>
      <c r="D73" s="15"/>
      <c r="E73" s="15"/>
      <c r="F73" s="16"/>
      <c r="G73" s="17" t="s">
        <v>68</v>
      </c>
      <c r="H73" s="18">
        <v>77000</v>
      </c>
      <c r="I73" s="38">
        <v>0</v>
      </c>
      <c r="J73" s="38">
        <v>0</v>
      </c>
      <c r="K73" s="18">
        <f t="shared" si="9"/>
        <v>77000</v>
      </c>
      <c r="L73" s="38">
        <f t="shared" si="21"/>
        <v>96250</v>
      </c>
      <c r="M73" s="39">
        <f t="shared" ref="M73:M75" si="22">K73*1.25</f>
        <v>96250</v>
      </c>
      <c r="N73" s="125"/>
    </row>
    <row r="74" spans="1:14" s="7" customFormat="1" ht="30" customHeight="1" x14ac:dyDescent="0.25">
      <c r="A74" s="14"/>
      <c r="B74" s="15"/>
      <c r="C74" s="15"/>
      <c r="D74" s="15"/>
      <c r="E74" s="15"/>
      <c r="F74" s="16"/>
      <c r="G74" s="17" t="s">
        <v>69</v>
      </c>
      <c r="H74" s="18">
        <v>21000</v>
      </c>
      <c r="I74" s="38">
        <v>0</v>
      </c>
      <c r="J74" s="38">
        <v>0</v>
      </c>
      <c r="K74" s="18">
        <f t="shared" si="9"/>
        <v>21000</v>
      </c>
      <c r="L74" s="38">
        <f t="shared" si="21"/>
        <v>26250</v>
      </c>
      <c r="M74" s="39">
        <f t="shared" si="22"/>
        <v>26250</v>
      </c>
      <c r="N74" s="125"/>
    </row>
    <row r="75" spans="1:14" s="7" customFormat="1" ht="30" customHeight="1" x14ac:dyDescent="0.25">
      <c r="A75" s="14"/>
      <c r="B75" s="15"/>
      <c r="C75" s="15"/>
      <c r="D75" s="15"/>
      <c r="E75" s="15"/>
      <c r="F75" s="16"/>
      <c r="G75" s="17" t="s">
        <v>70</v>
      </c>
      <c r="H75" s="18">
        <v>19000</v>
      </c>
      <c r="I75" s="38">
        <v>0</v>
      </c>
      <c r="J75" s="38">
        <v>0</v>
      </c>
      <c r="K75" s="18">
        <f t="shared" si="9"/>
        <v>19000</v>
      </c>
      <c r="L75" s="38">
        <f t="shared" si="21"/>
        <v>23750</v>
      </c>
      <c r="M75" s="39">
        <f t="shared" si="22"/>
        <v>23750</v>
      </c>
      <c r="N75" s="125"/>
    </row>
    <row r="76" spans="1:14" s="7" customFormat="1" ht="30" customHeight="1" x14ac:dyDescent="0.25">
      <c r="A76" s="14"/>
      <c r="B76" s="15"/>
      <c r="C76" s="15"/>
      <c r="D76" s="15"/>
      <c r="E76" s="15"/>
      <c r="F76" s="16"/>
      <c r="G76" s="17" t="s">
        <v>71</v>
      </c>
      <c r="H76" s="18">
        <v>32000</v>
      </c>
      <c r="I76" s="38">
        <v>0</v>
      </c>
      <c r="J76" s="38">
        <v>0</v>
      </c>
      <c r="K76" s="18">
        <f t="shared" si="9"/>
        <v>32000</v>
      </c>
      <c r="L76" s="38">
        <f t="shared" si="21"/>
        <v>40000</v>
      </c>
      <c r="M76" s="39">
        <f>K76</f>
        <v>32000</v>
      </c>
      <c r="N76" s="125"/>
    </row>
    <row r="77" spans="1:14" s="7" customFormat="1" ht="30" customHeight="1" x14ac:dyDescent="0.25">
      <c r="A77" s="14"/>
      <c r="B77" s="15"/>
      <c r="C77" s="15"/>
      <c r="D77" s="15"/>
      <c r="E77" s="15"/>
      <c r="F77" s="16"/>
      <c r="G77" s="35" t="s">
        <v>72</v>
      </c>
      <c r="H77" s="18">
        <v>20000</v>
      </c>
      <c r="I77" s="38">
        <v>0</v>
      </c>
      <c r="J77" s="38">
        <v>0</v>
      </c>
      <c r="K77" s="18">
        <f t="shared" si="9"/>
        <v>20000</v>
      </c>
      <c r="L77" s="38">
        <f t="shared" si="21"/>
        <v>25000</v>
      </c>
      <c r="M77" s="39">
        <f t="shared" ref="M77:M82" si="23">K77*1.25</f>
        <v>25000</v>
      </c>
      <c r="N77" s="125"/>
    </row>
    <row r="78" spans="1:14" s="7" customFormat="1" ht="30" customHeight="1" x14ac:dyDescent="0.25">
      <c r="A78" s="14"/>
      <c r="B78" s="15"/>
      <c r="C78" s="15"/>
      <c r="D78" s="15"/>
      <c r="E78" s="15"/>
      <c r="F78" s="16"/>
      <c r="G78" s="17" t="s">
        <v>73</v>
      </c>
      <c r="H78" s="18">
        <v>40000</v>
      </c>
      <c r="I78" s="38">
        <v>0</v>
      </c>
      <c r="J78" s="38">
        <v>0</v>
      </c>
      <c r="K78" s="18">
        <f t="shared" si="9"/>
        <v>40000</v>
      </c>
      <c r="L78" s="38">
        <f t="shared" si="21"/>
        <v>50000</v>
      </c>
      <c r="M78" s="39">
        <f t="shared" si="23"/>
        <v>50000</v>
      </c>
      <c r="N78" s="125"/>
    </row>
    <row r="79" spans="1:14" s="47" customFormat="1" ht="30" customHeight="1" x14ac:dyDescent="0.25">
      <c r="A79" s="44"/>
      <c r="B79" s="45"/>
      <c r="C79" s="45"/>
      <c r="D79" s="45"/>
      <c r="E79" s="45"/>
      <c r="F79" s="45"/>
      <c r="G79" s="46" t="s">
        <v>74</v>
      </c>
      <c r="H79" s="38">
        <v>138000</v>
      </c>
      <c r="I79" s="38">
        <v>0</v>
      </c>
      <c r="J79" s="38">
        <v>0</v>
      </c>
      <c r="K79" s="38">
        <f t="shared" si="9"/>
        <v>138000</v>
      </c>
      <c r="L79" s="38">
        <f t="shared" si="21"/>
        <v>172500</v>
      </c>
      <c r="M79" s="39">
        <f t="shared" si="23"/>
        <v>172500</v>
      </c>
      <c r="N79" s="125"/>
    </row>
    <row r="80" spans="1:14" s="47" customFormat="1" ht="30" customHeight="1" x14ac:dyDescent="0.25">
      <c r="A80" s="44"/>
      <c r="B80" s="45"/>
      <c r="C80" s="45"/>
      <c r="D80" s="45"/>
      <c r="E80" s="45"/>
      <c r="F80" s="45"/>
      <c r="G80" s="46" t="s">
        <v>290</v>
      </c>
      <c r="H80" s="38">
        <v>9000</v>
      </c>
      <c r="I80" s="38">
        <v>0</v>
      </c>
      <c r="J80" s="38">
        <v>0</v>
      </c>
      <c r="K80" s="38">
        <f t="shared" si="9"/>
        <v>9000</v>
      </c>
      <c r="L80" s="38">
        <f t="shared" si="21"/>
        <v>11250</v>
      </c>
      <c r="M80" s="39">
        <f t="shared" si="23"/>
        <v>11250</v>
      </c>
      <c r="N80" s="125"/>
    </row>
    <row r="81" spans="1:14" s="7" customFormat="1" ht="30" customHeight="1" x14ac:dyDescent="0.25">
      <c r="A81" s="27"/>
      <c r="B81" s="28"/>
      <c r="C81" s="28"/>
      <c r="D81" s="28"/>
      <c r="E81" s="28"/>
      <c r="F81" s="33" t="s">
        <v>75</v>
      </c>
      <c r="G81" s="34" t="s">
        <v>76</v>
      </c>
      <c r="H81" s="31">
        <v>25000</v>
      </c>
      <c r="I81" s="31">
        <v>0</v>
      </c>
      <c r="J81" s="31">
        <v>0</v>
      </c>
      <c r="K81" s="31">
        <f t="shared" si="9"/>
        <v>25000</v>
      </c>
      <c r="L81" s="31">
        <f t="shared" si="21"/>
        <v>31250</v>
      </c>
      <c r="M81" s="32">
        <f t="shared" si="23"/>
        <v>31250</v>
      </c>
      <c r="N81" s="125"/>
    </row>
    <row r="82" spans="1:14" s="7" customFormat="1" ht="30" customHeight="1" x14ac:dyDescent="0.25">
      <c r="A82" s="27"/>
      <c r="B82" s="28"/>
      <c r="C82" s="28"/>
      <c r="D82" s="28"/>
      <c r="E82" s="28"/>
      <c r="F82" s="33" t="s">
        <v>77</v>
      </c>
      <c r="G82" s="34" t="s">
        <v>78</v>
      </c>
      <c r="H82" s="31">
        <v>165000</v>
      </c>
      <c r="I82" s="31">
        <v>0</v>
      </c>
      <c r="J82" s="31">
        <v>0</v>
      </c>
      <c r="K82" s="31">
        <f t="shared" si="9"/>
        <v>165000</v>
      </c>
      <c r="L82" s="31">
        <f t="shared" si="21"/>
        <v>206250</v>
      </c>
      <c r="M82" s="32">
        <f t="shared" si="23"/>
        <v>206250</v>
      </c>
      <c r="N82" s="125"/>
    </row>
    <row r="83" spans="1:14" s="7" customFormat="1" ht="30" customHeight="1" x14ac:dyDescent="0.25">
      <c r="A83" s="27"/>
      <c r="B83" s="28" t="s">
        <v>260</v>
      </c>
      <c r="C83" s="28" t="s">
        <v>261</v>
      </c>
      <c r="D83" s="28" t="s">
        <v>268</v>
      </c>
      <c r="E83" s="28" t="s">
        <v>262</v>
      </c>
      <c r="F83" s="33" t="s">
        <v>79</v>
      </c>
      <c r="G83" s="34" t="s">
        <v>80</v>
      </c>
      <c r="H83" s="31">
        <v>290000</v>
      </c>
      <c r="I83" s="31">
        <v>0</v>
      </c>
      <c r="J83" s="31">
        <v>0</v>
      </c>
      <c r="K83" s="31">
        <f t="shared" si="9"/>
        <v>290000</v>
      </c>
      <c r="L83" s="31">
        <f t="shared" si="21"/>
        <v>362500</v>
      </c>
      <c r="M83" s="32">
        <f t="shared" ref="M83:M87" si="24">K83</f>
        <v>290000</v>
      </c>
      <c r="N83" s="125"/>
    </row>
    <row r="84" spans="1:14" s="7" customFormat="1" ht="30" customHeight="1" x14ac:dyDescent="0.25">
      <c r="A84" s="27"/>
      <c r="B84" s="28" t="s">
        <v>260</v>
      </c>
      <c r="C84" s="28" t="s">
        <v>263</v>
      </c>
      <c r="D84" s="28"/>
      <c r="E84" s="28" t="s">
        <v>264</v>
      </c>
      <c r="F84" s="33" t="s">
        <v>81</v>
      </c>
      <c r="G84" s="34" t="s">
        <v>82</v>
      </c>
      <c r="H84" s="31">
        <f>SUM(H85:H87)</f>
        <v>305000</v>
      </c>
      <c r="I84" s="31">
        <f t="shared" ref="I84:M84" si="25">SUM(I85:I87)</f>
        <v>-5000</v>
      </c>
      <c r="J84" s="31">
        <f t="shared" si="25"/>
        <v>0</v>
      </c>
      <c r="K84" s="31">
        <f t="shared" si="25"/>
        <v>300000</v>
      </c>
      <c r="L84" s="31">
        <f t="shared" si="25"/>
        <v>375000</v>
      </c>
      <c r="M84" s="32">
        <f t="shared" si="25"/>
        <v>300000</v>
      </c>
      <c r="N84" s="125"/>
    </row>
    <row r="85" spans="1:14" s="7" customFormat="1" ht="30" customHeight="1" x14ac:dyDescent="0.25">
      <c r="A85" s="14"/>
      <c r="B85" s="15"/>
      <c r="C85" s="15"/>
      <c r="D85" s="15"/>
      <c r="E85" s="15"/>
      <c r="F85" s="16"/>
      <c r="G85" s="17" t="s">
        <v>83</v>
      </c>
      <c r="H85" s="18">
        <v>25000</v>
      </c>
      <c r="I85" s="18">
        <v>0</v>
      </c>
      <c r="J85" s="18">
        <v>0</v>
      </c>
      <c r="K85" s="18">
        <f t="shared" ref="K85:K152" si="26">H85+I85+J85</f>
        <v>25000</v>
      </c>
      <c r="L85" s="18">
        <f t="shared" si="21"/>
        <v>31250</v>
      </c>
      <c r="M85" s="19">
        <f t="shared" si="24"/>
        <v>25000</v>
      </c>
      <c r="N85" s="125"/>
    </row>
    <row r="86" spans="1:14" s="7" customFormat="1" ht="30" customHeight="1" x14ac:dyDescent="0.25">
      <c r="A86" s="14"/>
      <c r="B86" s="15"/>
      <c r="C86" s="15"/>
      <c r="D86" s="15"/>
      <c r="E86" s="15"/>
      <c r="F86" s="16"/>
      <c r="G86" s="17" t="s">
        <v>84</v>
      </c>
      <c r="H86" s="18">
        <v>25000</v>
      </c>
      <c r="I86" s="18">
        <v>-5000</v>
      </c>
      <c r="J86" s="18">
        <v>0</v>
      </c>
      <c r="K86" s="18">
        <f t="shared" si="26"/>
        <v>20000</v>
      </c>
      <c r="L86" s="18">
        <f t="shared" si="21"/>
        <v>25000</v>
      </c>
      <c r="M86" s="19">
        <f t="shared" si="24"/>
        <v>20000</v>
      </c>
      <c r="N86" s="125"/>
    </row>
    <row r="87" spans="1:14" s="7" customFormat="1" ht="30" customHeight="1" x14ac:dyDescent="0.25">
      <c r="A87" s="14"/>
      <c r="B87" s="15"/>
      <c r="C87" s="15"/>
      <c r="D87" s="15"/>
      <c r="E87" s="15"/>
      <c r="F87" s="16"/>
      <c r="G87" s="17" t="s">
        <v>85</v>
      </c>
      <c r="H87" s="18">
        <v>255000</v>
      </c>
      <c r="I87" s="18">
        <v>0</v>
      </c>
      <c r="J87" s="18">
        <v>0</v>
      </c>
      <c r="K87" s="18">
        <f t="shared" si="26"/>
        <v>255000</v>
      </c>
      <c r="L87" s="18">
        <f t="shared" si="21"/>
        <v>318750</v>
      </c>
      <c r="M87" s="19">
        <f t="shared" si="24"/>
        <v>255000</v>
      </c>
      <c r="N87" s="125"/>
    </row>
    <row r="88" spans="1:14" s="7" customFormat="1" ht="30" customHeight="1" x14ac:dyDescent="0.25">
      <c r="A88" s="27"/>
      <c r="B88" s="28" t="s">
        <v>260</v>
      </c>
      <c r="C88" s="28" t="s">
        <v>261</v>
      </c>
      <c r="D88" s="28" t="s">
        <v>270</v>
      </c>
      <c r="E88" s="28" t="s">
        <v>262</v>
      </c>
      <c r="F88" s="33" t="s">
        <v>86</v>
      </c>
      <c r="G88" s="34" t="s">
        <v>87</v>
      </c>
      <c r="H88" s="31">
        <f>SUM(H89:H93)</f>
        <v>565000</v>
      </c>
      <c r="I88" s="31">
        <f t="shared" ref="I88:M88" si="27">SUM(I89:I93)</f>
        <v>0</v>
      </c>
      <c r="J88" s="31">
        <f t="shared" si="27"/>
        <v>0</v>
      </c>
      <c r="K88" s="31">
        <f t="shared" si="27"/>
        <v>565000</v>
      </c>
      <c r="L88" s="31">
        <f t="shared" si="27"/>
        <v>706250</v>
      </c>
      <c r="M88" s="32">
        <f t="shared" si="27"/>
        <v>658225</v>
      </c>
      <c r="N88" s="125"/>
    </row>
    <row r="89" spans="1:14" s="7" customFormat="1" ht="30" customHeight="1" x14ac:dyDescent="0.25">
      <c r="A89" s="14"/>
      <c r="B89" s="15"/>
      <c r="C89" s="15"/>
      <c r="D89" s="15"/>
      <c r="E89" s="15"/>
      <c r="F89" s="16"/>
      <c r="G89" s="17" t="s">
        <v>88</v>
      </c>
      <c r="H89" s="18">
        <v>110000</v>
      </c>
      <c r="I89" s="18">
        <v>0</v>
      </c>
      <c r="J89" s="18">
        <v>-3000</v>
      </c>
      <c r="K89" s="18">
        <f t="shared" si="26"/>
        <v>107000</v>
      </c>
      <c r="L89" s="18">
        <f t="shared" si="21"/>
        <v>133750</v>
      </c>
      <c r="M89" s="19">
        <f t="shared" ref="M89:M93" si="28">K89*1.165</f>
        <v>124655</v>
      </c>
      <c r="N89" s="125"/>
    </row>
    <row r="90" spans="1:14" s="7" customFormat="1" ht="39" customHeight="1" x14ac:dyDescent="0.25">
      <c r="A90" s="14"/>
      <c r="B90" s="15"/>
      <c r="C90" s="15"/>
      <c r="D90" s="15"/>
      <c r="E90" s="15"/>
      <c r="F90" s="16"/>
      <c r="G90" s="17" t="s">
        <v>89</v>
      </c>
      <c r="H90" s="18">
        <v>190000</v>
      </c>
      <c r="I90" s="18">
        <v>0</v>
      </c>
      <c r="J90" s="18">
        <v>0</v>
      </c>
      <c r="K90" s="18">
        <f t="shared" si="26"/>
        <v>190000</v>
      </c>
      <c r="L90" s="18">
        <f t="shared" si="21"/>
        <v>237500</v>
      </c>
      <c r="M90" s="19">
        <f t="shared" si="28"/>
        <v>221350</v>
      </c>
      <c r="N90" s="125"/>
    </row>
    <row r="91" spans="1:14" s="7" customFormat="1" ht="30" customHeight="1" x14ac:dyDescent="0.25">
      <c r="A91" s="14"/>
      <c r="B91" s="15"/>
      <c r="C91" s="15"/>
      <c r="D91" s="15"/>
      <c r="E91" s="15"/>
      <c r="F91" s="16"/>
      <c r="G91" s="17" t="s">
        <v>90</v>
      </c>
      <c r="H91" s="18">
        <v>200000</v>
      </c>
      <c r="I91" s="18">
        <v>0</v>
      </c>
      <c r="J91" s="18">
        <v>0</v>
      </c>
      <c r="K91" s="18">
        <f t="shared" si="26"/>
        <v>200000</v>
      </c>
      <c r="L91" s="18">
        <f t="shared" si="21"/>
        <v>250000</v>
      </c>
      <c r="M91" s="19">
        <f t="shared" si="28"/>
        <v>233000</v>
      </c>
      <c r="N91" s="125"/>
    </row>
    <row r="92" spans="1:14" s="7" customFormat="1" ht="30" customHeight="1" x14ac:dyDescent="0.25">
      <c r="A92" s="14"/>
      <c r="B92" s="15"/>
      <c r="C92" s="15"/>
      <c r="D92" s="15"/>
      <c r="E92" s="15"/>
      <c r="F92" s="16"/>
      <c r="G92" s="17" t="s">
        <v>91</v>
      </c>
      <c r="H92" s="18">
        <v>37000</v>
      </c>
      <c r="I92" s="18">
        <v>0</v>
      </c>
      <c r="J92" s="18">
        <v>1000</v>
      </c>
      <c r="K92" s="18">
        <f t="shared" si="26"/>
        <v>38000</v>
      </c>
      <c r="L92" s="18">
        <f t="shared" si="21"/>
        <v>47500</v>
      </c>
      <c r="M92" s="19">
        <f t="shared" si="28"/>
        <v>44270</v>
      </c>
      <c r="N92" s="125"/>
    </row>
    <row r="93" spans="1:14" s="7" customFormat="1" ht="30" customHeight="1" x14ac:dyDescent="0.25">
      <c r="A93" s="14"/>
      <c r="B93" s="15"/>
      <c r="C93" s="15"/>
      <c r="D93" s="15"/>
      <c r="E93" s="15"/>
      <c r="F93" s="16"/>
      <c r="G93" s="35" t="s">
        <v>92</v>
      </c>
      <c r="H93" s="18">
        <v>28000</v>
      </c>
      <c r="I93" s="18">
        <v>0</v>
      </c>
      <c r="J93" s="18">
        <v>2000</v>
      </c>
      <c r="K93" s="18">
        <f t="shared" si="26"/>
        <v>30000</v>
      </c>
      <c r="L93" s="18">
        <f t="shared" si="21"/>
        <v>37500</v>
      </c>
      <c r="M93" s="19">
        <f t="shared" si="28"/>
        <v>34950</v>
      </c>
      <c r="N93" s="125"/>
    </row>
    <row r="94" spans="1:14" s="7" customFormat="1" ht="30" customHeight="1" x14ac:dyDescent="0.25">
      <c r="A94" s="48"/>
      <c r="B94" s="28"/>
      <c r="C94" s="28"/>
      <c r="D94" s="28"/>
      <c r="E94" s="28"/>
      <c r="F94" s="49"/>
      <c r="G94" s="34" t="s">
        <v>281</v>
      </c>
      <c r="H94" s="31">
        <v>70000</v>
      </c>
      <c r="I94" s="31">
        <v>0</v>
      </c>
      <c r="J94" s="31">
        <v>0</v>
      </c>
      <c r="K94" s="31">
        <f t="shared" si="26"/>
        <v>70000</v>
      </c>
      <c r="L94" s="31">
        <f t="shared" si="21"/>
        <v>87500</v>
      </c>
      <c r="M94" s="32">
        <f t="shared" ref="M94:M95" si="29">K94</f>
        <v>70000</v>
      </c>
      <c r="N94" s="125"/>
    </row>
    <row r="95" spans="1:14" s="7" customFormat="1" ht="30" customHeight="1" x14ac:dyDescent="0.25">
      <c r="A95" s="27"/>
      <c r="B95" s="28"/>
      <c r="C95" s="28"/>
      <c r="D95" s="28"/>
      <c r="E95" s="28"/>
      <c r="F95" s="33" t="s">
        <v>93</v>
      </c>
      <c r="G95" s="34" t="s">
        <v>94</v>
      </c>
      <c r="H95" s="31">
        <v>145000</v>
      </c>
      <c r="I95" s="31">
        <v>0</v>
      </c>
      <c r="J95" s="31">
        <v>0</v>
      </c>
      <c r="K95" s="31">
        <f t="shared" si="26"/>
        <v>145000</v>
      </c>
      <c r="L95" s="31">
        <f t="shared" si="21"/>
        <v>181250</v>
      </c>
      <c r="M95" s="32">
        <f t="shared" si="29"/>
        <v>145000</v>
      </c>
      <c r="N95" s="125"/>
    </row>
    <row r="96" spans="1:14" s="7" customFormat="1" ht="30" customHeight="1" x14ac:dyDescent="0.25">
      <c r="A96" s="27"/>
      <c r="B96" s="28" t="s">
        <v>260</v>
      </c>
      <c r="C96" s="28" t="s">
        <v>263</v>
      </c>
      <c r="D96" s="28"/>
      <c r="E96" s="28" t="s">
        <v>264</v>
      </c>
      <c r="F96" s="33" t="s">
        <v>95</v>
      </c>
      <c r="G96" s="34" t="s">
        <v>96</v>
      </c>
      <c r="H96" s="31">
        <f>SUM(H97:H102)</f>
        <v>1553000</v>
      </c>
      <c r="I96" s="31">
        <f t="shared" ref="I96:M96" si="30">SUM(I97:I102)</f>
        <v>40000</v>
      </c>
      <c r="J96" s="31">
        <f t="shared" si="30"/>
        <v>0</v>
      </c>
      <c r="K96" s="31">
        <f t="shared" si="30"/>
        <v>1593000</v>
      </c>
      <c r="L96" s="31">
        <f t="shared" si="30"/>
        <v>1991250</v>
      </c>
      <c r="M96" s="32">
        <f t="shared" si="30"/>
        <v>1991250</v>
      </c>
      <c r="N96" s="125"/>
    </row>
    <row r="97" spans="1:14" s="7" customFormat="1" ht="30" customHeight="1" x14ac:dyDescent="0.25">
      <c r="A97" s="14"/>
      <c r="B97" s="15"/>
      <c r="C97" s="15"/>
      <c r="D97" s="15"/>
      <c r="E97" s="15"/>
      <c r="F97" s="16"/>
      <c r="G97" s="17" t="s">
        <v>97</v>
      </c>
      <c r="H97" s="18">
        <v>710000</v>
      </c>
      <c r="I97" s="18">
        <v>60000</v>
      </c>
      <c r="J97" s="18">
        <v>0</v>
      </c>
      <c r="K97" s="18">
        <f t="shared" si="26"/>
        <v>770000</v>
      </c>
      <c r="L97" s="37">
        <f t="shared" si="21"/>
        <v>962500</v>
      </c>
      <c r="M97" s="19">
        <f t="shared" ref="M97:M102" si="31">K97*1.25</f>
        <v>962500</v>
      </c>
      <c r="N97" s="125"/>
    </row>
    <row r="98" spans="1:14" s="7" customFormat="1" ht="30" customHeight="1" x14ac:dyDescent="0.25">
      <c r="A98" s="14"/>
      <c r="B98" s="15"/>
      <c r="C98" s="15"/>
      <c r="D98" s="15"/>
      <c r="E98" s="15"/>
      <c r="F98" s="16" t="s">
        <v>98</v>
      </c>
      <c r="G98" s="17" t="s">
        <v>99</v>
      </c>
      <c r="H98" s="18">
        <v>600000</v>
      </c>
      <c r="I98" s="18">
        <v>-50000</v>
      </c>
      <c r="J98" s="18">
        <v>0</v>
      </c>
      <c r="K98" s="18">
        <f t="shared" si="26"/>
        <v>550000</v>
      </c>
      <c r="L98" s="37">
        <f t="shared" si="21"/>
        <v>687500</v>
      </c>
      <c r="M98" s="19">
        <f t="shared" si="31"/>
        <v>687500</v>
      </c>
      <c r="N98" s="125"/>
    </row>
    <row r="99" spans="1:14" s="7" customFormat="1" ht="30" customHeight="1" x14ac:dyDescent="0.25">
      <c r="A99" s="14"/>
      <c r="B99" s="15"/>
      <c r="C99" s="15"/>
      <c r="D99" s="15"/>
      <c r="E99" s="15"/>
      <c r="F99" s="16"/>
      <c r="G99" s="17" t="s">
        <v>100</v>
      </c>
      <c r="H99" s="18">
        <v>120000</v>
      </c>
      <c r="I99" s="18">
        <v>0</v>
      </c>
      <c r="J99" s="18">
        <v>0</v>
      </c>
      <c r="K99" s="18">
        <f t="shared" si="26"/>
        <v>120000</v>
      </c>
      <c r="L99" s="37">
        <f t="shared" si="21"/>
        <v>150000</v>
      </c>
      <c r="M99" s="19">
        <f t="shared" si="31"/>
        <v>150000</v>
      </c>
      <c r="N99" s="125"/>
    </row>
    <row r="100" spans="1:14" s="7" customFormat="1" ht="30" customHeight="1" x14ac:dyDescent="0.25">
      <c r="A100" s="14"/>
      <c r="B100" s="15"/>
      <c r="C100" s="15"/>
      <c r="D100" s="15"/>
      <c r="E100" s="15"/>
      <c r="F100" s="16"/>
      <c r="G100" s="17" t="s">
        <v>92</v>
      </c>
      <c r="H100" s="18">
        <v>100000</v>
      </c>
      <c r="I100" s="18">
        <v>30000</v>
      </c>
      <c r="J100" s="18">
        <v>0</v>
      </c>
      <c r="K100" s="18">
        <f t="shared" si="26"/>
        <v>130000</v>
      </c>
      <c r="L100" s="37">
        <f t="shared" si="21"/>
        <v>162500</v>
      </c>
      <c r="M100" s="19">
        <f t="shared" si="31"/>
        <v>162500</v>
      </c>
      <c r="N100" s="125"/>
    </row>
    <row r="101" spans="1:14" s="7" customFormat="1" ht="30" customHeight="1" x14ac:dyDescent="0.25">
      <c r="A101" s="14"/>
      <c r="B101" s="15"/>
      <c r="C101" s="15"/>
      <c r="D101" s="15"/>
      <c r="E101" s="15"/>
      <c r="F101" s="16"/>
      <c r="G101" s="17" t="s">
        <v>101</v>
      </c>
      <c r="H101" s="18">
        <v>15000</v>
      </c>
      <c r="I101" s="18">
        <v>0</v>
      </c>
      <c r="J101" s="18">
        <v>0</v>
      </c>
      <c r="K101" s="18">
        <f t="shared" si="26"/>
        <v>15000</v>
      </c>
      <c r="L101" s="37">
        <f t="shared" si="21"/>
        <v>18750</v>
      </c>
      <c r="M101" s="19">
        <f t="shared" si="31"/>
        <v>18750</v>
      </c>
      <c r="N101" s="125"/>
    </row>
    <row r="102" spans="1:14" s="7" customFormat="1" ht="30" customHeight="1" x14ac:dyDescent="0.25">
      <c r="A102" s="14"/>
      <c r="B102" s="15"/>
      <c r="C102" s="15"/>
      <c r="D102" s="15"/>
      <c r="E102" s="15"/>
      <c r="F102" s="16"/>
      <c r="G102" s="17" t="s">
        <v>102</v>
      </c>
      <c r="H102" s="18">
        <v>8000</v>
      </c>
      <c r="I102" s="18">
        <v>0</v>
      </c>
      <c r="J102" s="18">
        <v>0</v>
      </c>
      <c r="K102" s="18">
        <f t="shared" si="26"/>
        <v>8000</v>
      </c>
      <c r="L102" s="37">
        <f t="shared" si="21"/>
        <v>10000</v>
      </c>
      <c r="M102" s="19">
        <f t="shared" si="31"/>
        <v>10000</v>
      </c>
      <c r="N102" s="125"/>
    </row>
    <row r="103" spans="1:14" s="7" customFormat="1" ht="30" customHeight="1" x14ac:dyDescent="0.25">
      <c r="A103" s="48"/>
      <c r="B103" s="28" t="s">
        <v>260</v>
      </c>
      <c r="C103" s="28" t="s">
        <v>261</v>
      </c>
      <c r="D103" s="28" t="s">
        <v>266</v>
      </c>
      <c r="E103" s="28" t="s">
        <v>262</v>
      </c>
      <c r="F103" s="33" t="s">
        <v>95</v>
      </c>
      <c r="G103" s="30" t="s">
        <v>272</v>
      </c>
      <c r="H103" s="31">
        <f>SUM(H104:H106)</f>
        <v>400000</v>
      </c>
      <c r="I103" s="31">
        <f t="shared" ref="I103:M103" si="32">SUM(I104:I106)</f>
        <v>50000</v>
      </c>
      <c r="J103" s="31">
        <f t="shared" si="32"/>
        <v>0</v>
      </c>
      <c r="K103" s="31">
        <f t="shared" si="32"/>
        <v>450000</v>
      </c>
      <c r="L103" s="31">
        <f t="shared" si="32"/>
        <v>562500</v>
      </c>
      <c r="M103" s="32">
        <f t="shared" si="32"/>
        <v>562500</v>
      </c>
      <c r="N103" s="125"/>
    </row>
    <row r="104" spans="1:14" s="7" customFormat="1" ht="30" customHeight="1" x14ac:dyDescent="0.25">
      <c r="A104" s="14"/>
      <c r="B104" s="15"/>
      <c r="C104" s="15"/>
      <c r="D104" s="15"/>
      <c r="E104" s="15"/>
      <c r="F104" s="16"/>
      <c r="G104" s="17" t="s">
        <v>255</v>
      </c>
      <c r="H104" s="18">
        <v>200000</v>
      </c>
      <c r="I104" s="18">
        <v>-120000</v>
      </c>
      <c r="J104" s="18">
        <v>0</v>
      </c>
      <c r="K104" s="18">
        <f t="shared" si="26"/>
        <v>80000</v>
      </c>
      <c r="L104" s="18">
        <f t="shared" si="21"/>
        <v>100000</v>
      </c>
      <c r="M104" s="19">
        <f t="shared" ref="M104:M112" si="33">K104*1.25</f>
        <v>100000</v>
      </c>
      <c r="N104" s="125"/>
    </row>
    <row r="105" spans="1:14" s="7" customFormat="1" ht="30" customHeight="1" x14ac:dyDescent="0.25">
      <c r="A105" s="14"/>
      <c r="B105" s="15"/>
      <c r="C105" s="15"/>
      <c r="D105" s="15"/>
      <c r="E105" s="15"/>
      <c r="F105" s="16"/>
      <c r="G105" s="17" t="s">
        <v>256</v>
      </c>
      <c r="H105" s="18">
        <v>200000</v>
      </c>
      <c r="I105" s="18">
        <v>0</v>
      </c>
      <c r="J105" s="18">
        <v>0</v>
      </c>
      <c r="K105" s="18">
        <f t="shared" si="26"/>
        <v>200000</v>
      </c>
      <c r="L105" s="18">
        <f t="shared" si="21"/>
        <v>250000</v>
      </c>
      <c r="M105" s="19">
        <f t="shared" si="33"/>
        <v>250000</v>
      </c>
      <c r="N105" s="125"/>
    </row>
    <row r="106" spans="1:14" s="7" customFormat="1" ht="30" customHeight="1" x14ac:dyDescent="0.25">
      <c r="A106" s="14"/>
      <c r="B106" s="15"/>
      <c r="C106" s="15"/>
      <c r="D106" s="15"/>
      <c r="E106" s="15"/>
      <c r="F106" s="16"/>
      <c r="G106" s="17" t="s">
        <v>306</v>
      </c>
      <c r="H106" s="18">
        <v>0</v>
      </c>
      <c r="I106" s="18">
        <v>170000</v>
      </c>
      <c r="J106" s="18">
        <v>0</v>
      </c>
      <c r="K106" s="18">
        <f t="shared" si="26"/>
        <v>170000</v>
      </c>
      <c r="L106" s="18">
        <f t="shared" si="21"/>
        <v>212500</v>
      </c>
      <c r="M106" s="19">
        <f t="shared" si="33"/>
        <v>212500</v>
      </c>
      <c r="N106" s="125"/>
    </row>
    <row r="107" spans="1:14" s="7" customFormat="1" ht="30" customHeight="1" x14ac:dyDescent="0.25">
      <c r="A107" s="48"/>
      <c r="B107" s="28" t="s">
        <v>260</v>
      </c>
      <c r="C107" s="28" t="s">
        <v>261</v>
      </c>
      <c r="D107" s="28" t="s">
        <v>266</v>
      </c>
      <c r="E107" s="28" t="s">
        <v>262</v>
      </c>
      <c r="F107" s="33" t="s">
        <v>95</v>
      </c>
      <c r="G107" s="30" t="s">
        <v>324</v>
      </c>
      <c r="H107" s="31">
        <v>0</v>
      </c>
      <c r="I107" s="31">
        <v>0</v>
      </c>
      <c r="J107" s="31">
        <v>400000</v>
      </c>
      <c r="K107" s="31">
        <f>H107+I107+J107</f>
        <v>400000</v>
      </c>
      <c r="L107" s="31">
        <f>K107*1.25</f>
        <v>500000</v>
      </c>
      <c r="M107" s="32">
        <f>L107</f>
        <v>500000</v>
      </c>
      <c r="N107" s="125"/>
    </row>
    <row r="108" spans="1:14" s="7" customFormat="1" ht="30" customHeight="1" x14ac:dyDescent="0.25">
      <c r="A108" s="48"/>
      <c r="B108" s="28"/>
      <c r="C108" s="28"/>
      <c r="D108" s="28"/>
      <c r="E108" s="28"/>
      <c r="F108" s="33" t="s">
        <v>95</v>
      </c>
      <c r="G108" s="30" t="s">
        <v>305</v>
      </c>
      <c r="H108" s="31">
        <v>0</v>
      </c>
      <c r="I108" s="31">
        <v>130000</v>
      </c>
      <c r="J108" s="31">
        <v>0</v>
      </c>
      <c r="K108" s="31">
        <f>H108+I108+J108</f>
        <v>130000</v>
      </c>
      <c r="L108" s="31">
        <f>K108*1.25</f>
        <v>162500</v>
      </c>
      <c r="M108" s="32">
        <f t="shared" si="33"/>
        <v>162500</v>
      </c>
      <c r="N108" s="125"/>
    </row>
    <row r="109" spans="1:14" s="7" customFormat="1" ht="30" customHeight="1" x14ac:dyDescent="0.25">
      <c r="A109" s="27"/>
      <c r="B109" s="28" t="s">
        <v>260</v>
      </c>
      <c r="C109" s="28" t="s">
        <v>263</v>
      </c>
      <c r="D109" s="28"/>
      <c r="E109" s="28" t="s">
        <v>264</v>
      </c>
      <c r="F109" s="33" t="s">
        <v>103</v>
      </c>
      <c r="G109" s="34" t="s">
        <v>104</v>
      </c>
      <c r="H109" s="31">
        <f>SUM(H110:H111)</f>
        <v>210000</v>
      </c>
      <c r="I109" s="31">
        <f t="shared" ref="I109:M109" si="34">SUM(I110:I111)</f>
        <v>0</v>
      </c>
      <c r="J109" s="31">
        <f t="shared" si="34"/>
        <v>0</v>
      </c>
      <c r="K109" s="31">
        <f t="shared" si="34"/>
        <v>210000</v>
      </c>
      <c r="L109" s="31">
        <f t="shared" si="34"/>
        <v>262500</v>
      </c>
      <c r="M109" s="32">
        <f t="shared" si="34"/>
        <v>262500</v>
      </c>
      <c r="N109" s="125"/>
    </row>
    <row r="110" spans="1:14" s="7" customFormat="1" ht="30" customHeight="1" x14ac:dyDescent="0.25">
      <c r="A110" s="50"/>
      <c r="B110" s="51"/>
      <c r="C110" s="51"/>
      <c r="D110" s="51"/>
      <c r="E110" s="51"/>
      <c r="F110" s="52"/>
      <c r="G110" s="53" t="s">
        <v>105</v>
      </c>
      <c r="H110" s="18">
        <v>150000</v>
      </c>
      <c r="I110" s="18">
        <v>0</v>
      </c>
      <c r="J110" s="18">
        <v>0</v>
      </c>
      <c r="K110" s="18">
        <f t="shared" si="26"/>
        <v>150000</v>
      </c>
      <c r="L110" s="18">
        <f t="shared" si="21"/>
        <v>187500</v>
      </c>
      <c r="M110" s="19">
        <f t="shared" si="33"/>
        <v>187500</v>
      </c>
      <c r="N110" s="125"/>
    </row>
    <row r="111" spans="1:14" s="7" customFormat="1" ht="30" customHeight="1" x14ac:dyDescent="0.25">
      <c r="A111" s="50"/>
      <c r="B111" s="51"/>
      <c r="C111" s="51"/>
      <c r="D111" s="51"/>
      <c r="E111" s="51"/>
      <c r="F111" s="52"/>
      <c r="G111" s="53" t="s">
        <v>106</v>
      </c>
      <c r="H111" s="18">
        <v>60000</v>
      </c>
      <c r="I111" s="18">
        <v>0</v>
      </c>
      <c r="J111" s="18">
        <v>0</v>
      </c>
      <c r="K111" s="18">
        <f t="shared" si="26"/>
        <v>60000</v>
      </c>
      <c r="L111" s="18">
        <f t="shared" si="21"/>
        <v>75000</v>
      </c>
      <c r="M111" s="19">
        <f t="shared" si="33"/>
        <v>75000</v>
      </c>
      <c r="N111" s="125"/>
    </row>
    <row r="112" spans="1:14" s="7" customFormat="1" ht="30" customHeight="1" x14ac:dyDescent="0.25">
      <c r="A112" s="27"/>
      <c r="B112" s="28"/>
      <c r="C112" s="28"/>
      <c r="D112" s="28"/>
      <c r="E112" s="28"/>
      <c r="F112" s="33" t="s">
        <v>107</v>
      </c>
      <c r="G112" s="34" t="s">
        <v>108</v>
      </c>
      <c r="H112" s="31">
        <v>140000</v>
      </c>
      <c r="I112" s="31">
        <v>0</v>
      </c>
      <c r="J112" s="31">
        <v>0</v>
      </c>
      <c r="K112" s="31">
        <f t="shared" si="26"/>
        <v>140000</v>
      </c>
      <c r="L112" s="31">
        <f t="shared" si="21"/>
        <v>175000</v>
      </c>
      <c r="M112" s="32">
        <f t="shared" si="33"/>
        <v>175000</v>
      </c>
      <c r="N112" s="125"/>
    </row>
    <row r="113" spans="1:14" s="7" customFormat="1" ht="30" customHeight="1" x14ac:dyDescent="0.25">
      <c r="A113" s="27"/>
      <c r="B113" s="28"/>
      <c r="C113" s="28"/>
      <c r="D113" s="28"/>
      <c r="E113" s="28"/>
      <c r="F113" s="33" t="s">
        <v>109</v>
      </c>
      <c r="G113" s="34" t="s">
        <v>110</v>
      </c>
      <c r="H113" s="31">
        <v>200000</v>
      </c>
      <c r="I113" s="31">
        <v>0</v>
      </c>
      <c r="J113" s="31">
        <v>50000</v>
      </c>
      <c r="K113" s="31">
        <f t="shared" si="26"/>
        <v>250000</v>
      </c>
      <c r="L113" s="31">
        <f>K113*1.25</f>
        <v>312500</v>
      </c>
      <c r="M113" s="32">
        <f>K113*1.165</f>
        <v>291250</v>
      </c>
      <c r="N113" s="125"/>
    </row>
    <row r="114" spans="1:14" s="7" customFormat="1" ht="30" customHeight="1" x14ac:dyDescent="0.25">
      <c r="A114" s="27"/>
      <c r="B114" s="28" t="s">
        <v>260</v>
      </c>
      <c r="C114" s="28" t="s">
        <v>263</v>
      </c>
      <c r="D114" s="28"/>
      <c r="E114" s="28" t="s">
        <v>264</v>
      </c>
      <c r="F114" s="33" t="s">
        <v>111</v>
      </c>
      <c r="G114" s="34" t="s">
        <v>112</v>
      </c>
      <c r="H114" s="31">
        <f>SUM(H115:H117)</f>
        <v>592000</v>
      </c>
      <c r="I114" s="31">
        <f t="shared" ref="I114:M114" si="35">SUM(I115:I117)</f>
        <v>0</v>
      </c>
      <c r="J114" s="31">
        <f t="shared" si="35"/>
        <v>0</v>
      </c>
      <c r="K114" s="31">
        <f t="shared" si="35"/>
        <v>592000</v>
      </c>
      <c r="L114" s="31">
        <f t="shared" si="35"/>
        <v>740000</v>
      </c>
      <c r="M114" s="32">
        <f t="shared" si="35"/>
        <v>740000</v>
      </c>
      <c r="N114" s="125"/>
    </row>
    <row r="115" spans="1:14" s="7" customFormat="1" ht="30" customHeight="1" x14ac:dyDescent="0.25">
      <c r="A115" s="14"/>
      <c r="B115" s="15"/>
      <c r="C115" s="15"/>
      <c r="D115" s="15"/>
      <c r="E115" s="15"/>
      <c r="F115" s="16"/>
      <c r="G115" s="17" t="s">
        <v>113</v>
      </c>
      <c r="H115" s="18">
        <v>126000</v>
      </c>
      <c r="I115" s="18">
        <v>0</v>
      </c>
      <c r="J115" s="18">
        <v>0</v>
      </c>
      <c r="K115" s="18">
        <f t="shared" si="26"/>
        <v>126000</v>
      </c>
      <c r="L115" s="18">
        <f t="shared" si="21"/>
        <v>157500</v>
      </c>
      <c r="M115" s="19">
        <f t="shared" ref="M115:M119" si="36">K115*1.25</f>
        <v>157500</v>
      </c>
      <c r="N115" s="125"/>
    </row>
    <row r="116" spans="1:14" s="7" customFormat="1" ht="30" customHeight="1" x14ac:dyDescent="0.25">
      <c r="A116" s="14"/>
      <c r="B116" s="15"/>
      <c r="C116" s="15"/>
      <c r="D116" s="15"/>
      <c r="E116" s="15"/>
      <c r="F116" s="16"/>
      <c r="G116" s="17" t="s">
        <v>114</v>
      </c>
      <c r="H116" s="18">
        <v>263000</v>
      </c>
      <c r="I116" s="18">
        <v>0</v>
      </c>
      <c r="J116" s="18">
        <v>0</v>
      </c>
      <c r="K116" s="18">
        <f t="shared" si="26"/>
        <v>263000</v>
      </c>
      <c r="L116" s="18">
        <f t="shared" si="21"/>
        <v>328750</v>
      </c>
      <c r="M116" s="19">
        <f t="shared" si="36"/>
        <v>328750</v>
      </c>
      <c r="N116" s="125"/>
    </row>
    <row r="117" spans="1:14" s="7" customFormat="1" ht="30" customHeight="1" x14ac:dyDescent="0.25">
      <c r="A117" s="14"/>
      <c r="B117" s="15"/>
      <c r="C117" s="15"/>
      <c r="D117" s="15"/>
      <c r="E117" s="15"/>
      <c r="F117" s="16"/>
      <c r="G117" s="17" t="s">
        <v>115</v>
      </c>
      <c r="H117" s="18">
        <v>203000</v>
      </c>
      <c r="I117" s="18">
        <v>0</v>
      </c>
      <c r="J117" s="18">
        <v>0</v>
      </c>
      <c r="K117" s="18">
        <f t="shared" si="26"/>
        <v>203000</v>
      </c>
      <c r="L117" s="18">
        <f t="shared" si="21"/>
        <v>253750</v>
      </c>
      <c r="M117" s="19">
        <f t="shared" si="36"/>
        <v>253750</v>
      </c>
      <c r="N117" s="125"/>
    </row>
    <row r="118" spans="1:14" s="7" customFormat="1" ht="30" customHeight="1" x14ac:dyDescent="0.25">
      <c r="A118" s="27"/>
      <c r="B118" s="28"/>
      <c r="C118" s="28"/>
      <c r="D118" s="28"/>
      <c r="E118" s="28"/>
      <c r="F118" s="33" t="s">
        <v>116</v>
      </c>
      <c r="G118" s="34" t="s">
        <v>117</v>
      </c>
      <c r="H118" s="31">
        <f>H119</f>
        <v>190000</v>
      </c>
      <c r="I118" s="31">
        <f t="shared" ref="I118:M118" si="37">I119</f>
        <v>0</v>
      </c>
      <c r="J118" s="31">
        <f t="shared" si="37"/>
        <v>0</v>
      </c>
      <c r="K118" s="31">
        <f t="shared" si="37"/>
        <v>190000</v>
      </c>
      <c r="L118" s="31">
        <f t="shared" si="37"/>
        <v>237500</v>
      </c>
      <c r="M118" s="32">
        <f t="shared" si="37"/>
        <v>237500</v>
      </c>
      <c r="N118" s="125"/>
    </row>
    <row r="119" spans="1:14" s="7" customFormat="1" ht="30" customHeight="1" x14ac:dyDescent="0.25">
      <c r="A119" s="14"/>
      <c r="B119" s="15"/>
      <c r="C119" s="15"/>
      <c r="D119" s="15"/>
      <c r="E119" s="15"/>
      <c r="F119" s="16"/>
      <c r="G119" s="40" t="s">
        <v>118</v>
      </c>
      <c r="H119" s="37">
        <v>190000</v>
      </c>
      <c r="I119" s="37">
        <v>0</v>
      </c>
      <c r="J119" s="37">
        <v>0</v>
      </c>
      <c r="K119" s="37">
        <f t="shared" si="26"/>
        <v>190000</v>
      </c>
      <c r="L119" s="18">
        <f t="shared" si="21"/>
        <v>237500</v>
      </c>
      <c r="M119" s="19">
        <f t="shared" si="36"/>
        <v>237500</v>
      </c>
      <c r="N119" s="125"/>
    </row>
    <row r="120" spans="1:14" s="7" customFormat="1" ht="30" customHeight="1" x14ac:dyDescent="0.25">
      <c r="A120" s="20"/>
      <c r="B120" s="21"/>
      <c r="C120" s="21"/>
      <c r="D120" s="21"/>
      <c r="E120" s="21"/>
      <c r="F120" s="22">
        <v>32229</v>
      </c>
      <c r="G120" s="23" t="s">
        <v>119</v>
      </c>
      <c r="H120" s="24">
        <f>H121</f>
        <v>270000</v>
      </c>
      <c r="I120" s="24">
        <f t="shared" ref="I120:M120" si="38">I121</f>
        <v>0</v>
      </c>
      <c r="J120" s="24">
        <f t="shared" si="38"/>
        <v>0</v>
      </c>
      <c r="K120" s="24">
        <f t="shared" si="38"/>
        <v>270000</v>
      </c>
      <c r="L120" s="24">
        <f t="shared" si="38"/>
        <v>337500</v>
      </c>
      <c r="M120" s="26">
        <f t="shared" si="38"/>
        <v>270000</v>
      </c>
      <c r="N120" s="125"/>
    </row>
    <row r="121" spans="1:14" s="7" customFormat="1" ht="30" customHeight="1" x14ac:dyDescent="0.25">
      <c r="A121" s="27"/>
      <c r="B121" s="28" t="s">
        <v>260</v>
      </c>
      <c r="C121" s="28" t="s">
        <v>261</v>
      </c>
      <c r="D121" s="28" t="s">
        <v>302</v>
      </c>
      <c r="E121" s="28" t="s">
        <v>262</v>
      </c>
      <c r="F121" s="33" t="s">
        <v>120</v>
      </c>
      <c r="G121" s="34" t="s">
        <v>121</v>
      </c>
      <c r="H121" s="31">
        <v>270000</v>
      </c>
      <c r="I121" s="31">
        <v>0</v>
      </c>
      <c r="J121" s="31">
        <v>0</v>
      </c>
      <c r="K121" s="31">
        <f t="shared" si="26"/>
        <v>270000</v>
      </c>
      <c r="L121" s="31">
        <f t="shared" si="21"/>
        <v>337500</v>
      </c>
      <c r="M121" s="32">
        <f>K121</f>
        <v>270000</v>
      </c>
      <c r="N121" s="125"/>
    </row>
    <row r="122" spans="1:14" s="7" customFormat="1" ht="30" customHeight="1" x14ac:dyDescent="0.25">
      <c r="A122" s="20"/>
      <c r="B122" s="21"/>
      <c r="C122" s="21"/>
      <c r="D122" s="21"/>
      <c r="E122" s="21"/>
      <c r="F122" s="22">
        <v>3223</v>
      </c>
      <c r="G122" s="54" t="s">
        <v>122</v>
      </c>
      <c r="H122" s="24">
        <f>SUM(H123:H127)</f>
        <v>1625000</v>
      </c>
      <c r="I122" s="24">
        <f t="shared" ref="I122:M122" si="39">SUM(I123:I127)</f>
        <v>0</v>
      </c>
      <c r="J122" s="24">
        <f t="shared" si="39"/>
        <v>0</v>
      </c>
      <c r="K122" s="24">
        <f t="shared" si="39"/>
        <v>1625000</v>
      </c>
      <c r="L122" s="24">
        <f t="shared" si="39"/>
        <v>2031250</v>
      </c>
      <c r="M122" s="26">
        <f t="shared" si="39"/>
        <v>1893125</v>
      </c>
      <c r="N122" s="125"/>
    </row>
    <row r="123" spans="1:14" s="7" customFormat="1" ht="30" customHeight="1" x14ac:dyDescent="0.25">
      <c r="A123" s="27"/>
      <c r="B123" s="28"/>
      <c r="C123" s="28"/>
      <c r="D123" s="28"/>
      <c r="E123" s="28"/>
      <c r="F123" s="29">
        <v>32231</v>
      </c>
      <c r="G123" s="34" t="s">
        <v>123</v>
      </c>
      <c r="H123" s="31">
        <v>290000</v>
      </c>
      <c r="I123" s="31">
        <v>0</v>
      </c>
      <c r="J123" s="31">
        <v>0</v>
      </c>
      <c r="K123" s="31">
        <f t="shared" si="26"/>
        <v>290000</v>
      </c>
      <c r="L123" s="31">
        <f t="shared" si="21"/>
        <v>362500</v>
      </c>
      <c r="M123" s="32">
        <f t="shared" ref="M123:M127" si="40">K123*1.165</f>
        <v>337850</v>
      </c>
      <c r="N123" s="125"/>
    </row>
    <row r="124" spans="1:14" s="7" customFormat="1" ht="30" customHeight="1" x14ac:dyDescent="0.25">
      <c r="A124" s="27"/>
      <c r="B124" s="28"/>
      <c r="C124" s="28"/>
      <c r="D124" s="28"/>
      <c r="E124" s="28"/>
      <c r="F124" s="29">
        <v>32231</v>
      </c>
      <c r="G124" s="34" t="s">
        <v>124</v>
      </c>
      <c r="H124" s="31">
        <v>350000</v>
      </c>
      <c r="I124" s="31">
        <v>0</v>
      </c>
      <c r="J124" s="31">
        <v>0</v>
      </c>
      <c r="K124" s="31">
        <f t="shared" si="26"/>
        <v>350000</v>
      </c>
      <c r="L124" s="31">
        <f t="shared" si="21"/>
        <v>437500</v>
      </c>
      <c r="M124" s="32">
        <f t="shared" si="40"/>
        <v>407750</v>
      </c>
      <c r="N124" s="125"/>
    </row>
    <row r="125" spans="1:14" s="7" customFormat="1" ht="30" customHeight="1" x14ac:dyDescent="0.25">
      <c r="A125" s="27"/>
      <c r="B125" s="28"/>
      <c r="C125" s="28"/>
      <c r="D125" s="28"/>
      <c r="E125" s="28"/>
      <c r="F125" s="29">
        <v>32232</v>
      </c>
      <c r="G125" s="34" t="s">
        <v>125</v>
      </c>
      <c r="H125" s="31">
        <v>15000</v>
      </c>
      <c r="I125" s="31">
        <v>0</v>
      </c>
      <c r="J125" s="31">
        <v>0</v>
      </c>
      <c r="K125" s="31">
        <f t="shared" si="26"/>
        <v>15000</v>
      </c>
      <c r="L125" s="31">
        <f t="shared" si="21"/>
        <v>18750</v>
      </c>
      <c r="M125" s="32">
        <f t="shared" si="40"/>
        <v>17475</v>
      </c>
      <c r="N125" s="125"/>
    </row>
    <row r="126" spans="1:14" s="7" customFormat="1" ht="30" customHeight="1" x14ac:dyDescent="0.25">
      <c r="A126" s="27"/>
      <c r="B126" s="28"/>
      <c r="C126" s="28"/>
      <c r="D126" s="28"/>
      <c r="E126" s="28"/>
      <c r="F126" s="29">
        <v>32233</v>
      </c>
      <c r="G126" s="34" t="s">
        <v>126</v>
      </c>
      <c r="H126" s="31">
        <v>590000</v>
      </c>
      <c r="I126" s="31">
        <v>0</v>
      </c>
      <c r="J126" s="31">
        <v>0</v>
      </c>
      <c r="K126" s="31">
        <f t="shared" si="26"/>
        <v>590000</v>
      </c>
      <c r="L126" s="31">
        <f t="shared" si="21"/>
        <v>737500</v>
      </c>
      <c r="M126" s="32">
        <f t="shared" si="40"/>
        <v>687350</v>
      </c>
      <c r="N126" s="125"/>
    </row>
    <row r="127" spans="1:14" s="7" customFormat="1" ht="30" customHeight="1" x14ac:dyDescent="0.25">
      <c r="A127" s="27"/>
      <c r="B127" s="28" t="s">
        <v>260</v>
      </c>
      <c r="C127" s="28" t="s">
        <v>263</v>
      </c>
      <c r="D127" s="28"/>
      <c r="E127" s="28" t="s">
        <v>264</v>
      </c>
      <c r="F127" s="29">
        <v>32234</v>
      </c>
      <c r="G127" s="34" t="s">
        <v>127</v>
      </c>
      <c r="H127" s="31">
        <v>380000</v>
      </c>
      <c r="I127" s="31">
        <v>0</v>
      </c>
      <c r="J127" s="31">
        <v>0</v>
      </c>
      <c r="K127" s="31">
        <f t="shared" si="26"/>
        <v>380000</v>
      </c>
      <c r="L127" s="31">
        <f t="shared" si="21"/>
        <v>475000</v>
      </c>
      <c r="M127" s="32">
        <f t="shared" si="40"/>
        <v>442700</v>
      </c>
      <c r="N127" s="125"/>
    </row>
    <row r="128" spans="1:14" s="7" customFormat="1" ht="30" customHeight="1" x14ac:dyDescent="0.25">
      <c r="A128" s="20"/>
      <c r="B128" s="21"/>
      <c r="C128" s="21"/>
      <c r="D128" s="21"/>
      <c r="E128" s="21"/>
      <c r="F128" s="22">
        <v>32242</v>
      </c>
      <c r="G128" s="23" t="s">
        <v>128</v>
      </c>
      <c r="H128" s="24">
        <f>H129+H137+H148+H142+H141</f>
        <v>1170000</v>
      </c>
      <c r="I128" s="24">
        <f t="shared" ref="I128:M128" si="41">I129+I137+I148+I142+I141</f>
        <v>324000</v>
      </c>
      <c r="J128" s="24">
        <f t="shared" si="41"/>
        <v>-195000</v>
      </c>
      <c r="K128" s="24">
        <f t="shared" si="41"/>
        <v>1299000</v>
      </c>
      <c r="L128" s="24">
        <f t="shared" si="41"/>
        <v>1623750</v>
      </c>
      <c r="M128" s="26">
        <f t="shared" si="41"/>
        <v>1299000</v>
      </c>
      <c r="N128" s="125"/>
    </row>
    <row r="129" spans="1:14" s="7" customFormat="1" ht="30" customHeight="1" x14ac:dyDescent="0.25">
      <c r="A129" s="27"/>
      <c r="B129" s="28" t="s">
        <v>260</v>
      </c>
      <c r="C129" s="28" t="s">
        <v>261</v>
      </c>
      <c r="D129" s="28" t="s">
        <v>265</v>
      </c>
      <c r="E129" s="28" t="s">
        <v>262</v>
      </c>
      <c r="F129" s="33" t="s">
        <v>129</v>
      </c>
      <c r="G129" s="34" t="s">
        <v>130</v>
      </c>
      <c r="H129" s="31">
        <f>SUM(H130:H136)</f>
        <v>470000</v>
      </c>
      <c r="I129" s="31">
        <f t="shared" ref="I129:M129" si="42">SUM(I130:I136)</f>
        <v>0</v>
      </c>
      <c r="J129" s="31">
        <f t="shared" si="42"/>
        <v>0</v>
      </c>
      <c r="K129" s="31">
        <f t="shared" si="42"/>
        <v>470000</v>
      </c>
      <c r="L129" s="31">
        <f t="shared" si="42"/>
        <v>587500</v>
      </c>
      <c r="M129" s="32">
        <f t="shared" si="42"/>
        <v>470000</v>
      </c>
      <c r="N129" s="128"/>
    </row>
    <row r="130" spans="1:14" s="7" customFormat="1" ht="30" customHeight="1" x14ac:dyDescent="0.25">
      <c r="A130" s="14"/>
      <c r="B130" s="15"/>
      <c r="C130" s="15"/>
      <c r="D130" s="15"/>
      <c r="E130" s="15"/>
      <c r="F130" s="16"/>
      <c r="G130" s="17" t="s">
        <v>131</v>
      </c>
      <c r="H130" s="18">
        <v>35000</v>
      </c>
      <c r="I130" s="18">
        <v>0</v>
      </c>
      <c r="J130" s="18">
        <v>0</v>
      </c>
      <c r="K130" s="18">
        <f t="shared" si="26"/>
        <v>35000</v>
      </c>
      <c r="L130" s="37">
        <f t="shared" si="21"/>
        <v>43750</v>
      </c>
      <c r="M130" s="19">
        <f t="shared" ref="M130:M136" si="43">K130</f>
        <v>35000</v>
      </c>
      <c r="N130" s="125"/>
    </row>
    <row r="131" spans="1:14" s="7" customFormat="1" ht="30" customHeight="1" x14ac:dyDescent="0.25">
      <c r="A131" s="14"/>
      <c r="B131" s="15"/>
      <c r="C131" s="15"/>
      <c r="D131" s="15"/>
      <c r="E131" s="15"/>
      <c r="F131" s="16"/>
      <c r="G131" s="17" t="s">
        <v>132</v>
      </c>
      <c r="H131" s="18">
        <v>102000</v>
      </c>
      <c r="I131" s="18">
        <v>0</v>
      </c>
      <c r="J131" s="18">
        <v>0</v>
      </c>
      <c r="K131" s="18">
        <f t="shared" si="26"/>
        <v>102000</v>
      </c>
      <c r="L131" s="37">
        <f t="shared" si="21"/>
        <v>127500</v>
      </c>
      <c r="M131" s="19">
        <f t="shared" si="43"/>
        <v>102000</v>
      </c>
      <c r="N131" s="125"/>
    </row>
    <row r="132" spans="1:14" s="7" customFormat="1" ht="30" customHeight="1" x14ac:dyDescent="0.25">
      <c r="A132" s="14"/>
      <c r="B132" s="15"/>
      <c r="C132" s="15"/>
      <c r="D132" s="15"/>
      <c r="E132" s="15"/>
      <c r="F132" s="16"/>
      <c r="G132" s="17" t="s">
        <v>133</v>
      </c>
      <c r="H132" s="18">
        <v>80000</v>
      </c>
      <c r="I132" s="18">
        <v>0</v>
      </c>
      <c r="J132" s="18">
        <v>0</v>
      </c>
      <c r="K132" s="18">
        <f t="shared" si="26"/>
        <v>80000</v>
      </c>
      <c r="L132" s="37">
        <f t="shared" si="21"/>
        <v>100000</v>
      </c>
      <c r="M132" s="19">
        <f t="shared" si="43"/>
        <v>80000</v>
      </c>
      <c r="N132" s="125"/>
    </row>
    <row r="133" spans="1:14" s="7" customFormat="1" ht="30" customHeight="1" x14ac:dyDescent="0.25">
      <c r="A133" s="14"/>
      <c r="B133" s="15"/>
      <c r="C133" s="15"/>
      <c r="D133" s="15"/>
      <c r="E133" s="15"/>
      <c r="F133" s="16"/>
      <c r="G133" s="17" t="s">
        <v>134</v>
      </c>
      <c r="H133" s="18">
        <v>28000</v>
      </c>
      <c r="I133" s="18">
        <v>0</v>
      </c>
      <c r="J133" s="18">
        <v>0</v>
      </c>
      <c r="K133" s="18">
        <f t="shared" si="26"/>
        <v>28000</v>
      </c>
      <c r="L133" s="37">
        <f t="shared" si="21"/>
        <v>35000</v>
      </c>
      <c r="M133" s="19">
        <f t="shared" si="43"/>
        <v>28000</v>
      </c>
      <c r="N133" s="125"/>
    </row>
    <row r="134" spans="1:14" s="7" customFormat="1" ht="30" customHeight="1" x14ac:dyDescent="0.25">
      <c r="A134" s="14"/>
      <c r="B134" s="15"/>
      <c r="C134" s="15"/>
      <c r="D134" s="15"/>
      <c r="E134" s="15"/>
      <c r="F134" s="16"/>
      <c r="G134" s="17" t="s">
        <v>135</v>
      </c>
      <c r="H134" s="18">
        <v>60000</v>
      </c>
      <c r="I134" s="18">
        <v>0</v>
      </c>
      <c r="J134" s="18">
        <v>0</v>
      </c>
      <c r="K134" s="18">
        <f t="shared" si="26"/>
        <v>60000</v>
      </c>
      <c r="L134" s="37">
        <f t="shared" si="21"/>
        <v>75000</v>
      </c>
      <c r="M134" s="19">
        <f t="shared" si="43"/>
        <v>60000</v>
      </c>
      <c r="N134" s="125"/>
    </row>
    <row r="135" spans="1:14" s="7" customFormat="1" ht="30" customHeight="1" x14ac:dyDescent="0.25">
      <c r="A135" s="14"/>
      <c r="B135" s="15"/>
      <c r="C135" s="15"/>
      <c r="D135" s="15"/>
      <c r="E135" s="15"/>
      <c r="F135" s="16"/>
      <c r="G135" s="17" t="s">
        <v>136</v>
      </c>
      <c r="H135" s="18">
        <v>47000</v>
      </c>
      <c r="I135" s="18">
        <v>0</v>
      </c>
      <c r="J135" s="18">
        <v>0</v>
      </c>
      <c r="K135" s="18">
        <f t="shared" si="26"/>
        <v>47000</v>
      </c>
      <c r="L135" s="37">
        <f t="shared" si="21"/>
        <v>58750</v>
      </c>
      <c r="M135" s="19">
        <f t="shared" si="43"/>
        <v>47000</v>
      </c>
      <c r="N135" s="125"/>
    </row>
    <row r="136" spans="1:14" s="7" customFormat="1" ht="30" customHeight="1" x14ac:dyDescent="0.25">
      <c r="A136" s="14"/>
      <c r="B136" s="15"/>
      <c r="C136" s="15"/>
      <c r="D136" s="15"/>
      <c r="E136" s="15"/>
      <c r="F136" s="16"/>
      <c r="G136" s="17" t="s">
        <v>137</v>
      </c>
      <c r="H136" s="18">
        <v>118000</v>
      </c>
      <c r="I136" s="18">
        <v>0</v>
      </c>
      <c r="J136" s="18">
        <v>0</v>
      </c>
      <c r="K136" s="18">
        <f t="shared" si="26"/>
        <v>118000</v>
      </c>
      <c r="L136" s="37">
        <f t="shared" ref="L136:L210" si="44">K136*1.25</f>
        <v>147500</v>
      </c>
      <c r="M136" s="19">
        <f t="shared" si="43"/>
        <v>118000</v>
      </c>
      <c r="N136" s="125"/>
    </row>
    <row r="137" spans="1:14" s="7" customFormat="1" ht="30" customHeight="1" x14ac:dyDescent="0.25">
      <c r="A137" s="27"/>
      <c r="B137" s="28" t="s">
        <v>260</v>
      </c>
      <c r="C137" s="28" t="s">
        <v>261</v>
      </c>
      <c r="D137" s="28" t="s">
        <v>265</v>
      </c>
      <c r="E137" s="28" t="s">
        <v>262</v>
      </c>
      <c r="F137" s="33" t="s">
        <v>129</v>
      </c>
      <c r="G137" s="30" t="s">
        <v>138</v>
      </c>
      <c r="H137" s="31">
        <f>SUM(H138:H140)</f>
        <v>206000</v>
      </c>
      <c r="I137" s="31">
        <f t="shared" ref="I137:M137" si="45">SUM(I138:I140)</f>
        <v>24000</v>
      </c>
      <c r="J137" s="31">
        <f t="shared" si="45"/>
        <v>0</v>
      </c>
      <c r="K137" s="31">
        <f t="shared" si="45"/>
        <v>230000</v>
      </c>
      <c r="L137" s="31">
        <f t="shared" si="45"/>
        <v>287500</v>
      </c>
      <c r="M137" s="32">
        <f t="shared" si="45"/>
        <v>230000</v>
      </c>
      <c r="N137" s="125"/>
    </row>
    <row r="138" spans="1:14" s="7" customFormat="1" ht="30" customHeight="1" x14ac:dyDescent="0.25">
      <c r="A138" s="14"/>
      <c r="B138" s="15"/>
      <c r="C138" s="15"/>
      <c r="D138" s="15"/>
      <c r="E138" s="15"/>
      <c r="F138" s="16"/>
      <c r="G138" s="129" t="s">
        <v>140</v>
      </c>
      <c r="H138" s="18">
        <v>80000</v>
      </c>
      <c r="I138" s="18">
        <v>20000</v>
      </c>
      <c r="J138" s="18">
        <v>-10000</v>
      </c>
      <c r="K138" s="18">
        <f t="shared" si="26"/>
        <v>90000</v>
      </c>
      <c r="L138" s="37">
        <f t="shared" si="44"/>
        <v>112500</v>
      </c>
      <c r="M138" s="19">
        <f t="shared" ref="M138:M148" si="46">K138</f>
        <v>90000</v>
      </c>
      <c r="N138" s="125"/>
    </row>
    <row r="139" spans="1:14" s="7" customFormat="1" ht="30" customHeight="1" x14ac:dyDescent="0.25">
      <c r="A139" s="14"/>
      <c r="B139" s="15"/>
      <c r="C139" s="15"/>
      <c r="D139" s="15"/>
      <c r="E139" s="15"/>
      <c r="F139" s="16"/>
      <c r="G139" s="129" t="s">
        <v>141</v>
      </c>
      <c r="H139" s="18">
        <v>76000</v>
      </c>
      <c r="I139" s="18">
        <v>4000</v>
      </c>
      <c r="J139" s="18">
        <v>10000</v>
      </c>
      <c r="K139" s="18">
        <f t="shared" si="26"/>
        <v>90000</v>
      </c>
      <c r="L139" s="37">
        <f t="shared" si="44"/>
        <v>112500</v>
      </c>
      <c r="M139" s="19">
        <f t="shared" si="46"/>
        <v>90000</v>
      </c>
      <c r="N139" s="125"/>
    </row>
    <row r="140" spans="1:14" s="7" customFormat="1" ht="30" customHeight="1" x14ac:dyDescent="0.25">
      <c r="A140" s="14"/>
      <c r="B140" s="15"/>
      <c r="C140" s="15"/>
      <c r="D140" s="15"/>
      <c r="E140" s="15"/>
      <c r="F140" s="16"/>
      <c r="G140" s="129" t="s">
        <v>251</v>
      </c>
      <c r="H140" s="18">
        <v>50000</v>
      </c>
      <c r="I140" s="18">
        <v>0</v>
      </c>
      <c r="J140" s="18">
        <v>0</v>
      </c>
      <c r="K140" s="18">
        <f t="shared" si="26"/>
        <v>50000</v>
      </c>
      <c r="L140" s="37">
        <f t="shared" si="44"/>
        <v>62500</v>
      </c>
      <c r="M140" s="19">
        <f t="shared" si="46"/>
        <v>50000</v>
      </c>
      <c r="N140" s="125"/>
    </row>
    <row r="141" spans="1:14" s="7" customFormat="1" ht="30" customHeight="1" x14ac:dyDescent="0.25">
      <c r="A141" s="27"/>
      <c r="B141" s="123"/>
      <c r="C141" s="123"/>
      <c r="D141" s="123"/>
      <c r="E141" s="123"/>
      <c r="F141" s="33" t="s">
        <v>129</v>
      </c>
      <c r="G141" s="42" t="s">
        <v>139</v>
      </c>
      <c r="H141" s="31">
        <v>344000</v>
      </c>
      <c r="I141" s="31">
        <v>0</v>
      </c>
      <c r="J141" s="31">
        <v>-145000</v>
      </c>
      <c r="K141" s="31">
        <f t="shared" si="26"/>
        <v>199000</v>
      </c>
      <c r="L141" s="31">
        <f t="shared" ref="L141" si="47">K141*1.25</f>
        <v>248750</v>
      </c>
      <c r="M141" s="32">
        <f t="shared" ref="M141" si="48">K141</f>
        <v>199000</v>
      </c>
      <c r="N141" s="125"/>
    </row>
    <row r="142" spans="1:14" s="7" customFormat="1" ht="30" customHeight="1" x14ac:dyDescent="0.25">
      <c r="A142" s="48"/>
      <c r="B142" s="123"/>
      <c r="C142" s="123"/>
      <c r="D142" s="123"/>
      <c r="E142" s="123"/>
      <c r="F142" s="33" t="s">
        <v>129</v>
      </c>
      <c r="G142" s="42" t="s">
        <v>315</v>
      </c>
      <c r="H142" s="31">
        <f>SUM(H143:H147)</f>
        <v>0</v>
      </c>
      <c r="I142" s="31">
        <f t="shared" ref="I142:M142" si="49">SUM(I143:I147)</f>
        <v>300000</v>
      </c>
      <c r="J142" s="31">
        <f t="shared" si="49"/>
        <v>0</v>
      </c>
      <c r="K142" s="31">
        <f t="shared" si="49"/>
        <v>300000</v>
      </c>
      <c r="L142" s="31">
        <f t="shared" si="49"/>
        <v>375000</v>
      </c>
      <c r="M142" s="32">
        <f t="shared" si="49"/>
        <v>300000</v>
      </c>
      <c r="N142" s="125"/>
    </row>
    <row r="143" spans="1:14" s="7" customFormat="1" ht="30" customHeight="1" x14ac:dyDescent="0.25">
      <c r="A143" s="77"/>
      <c r="B143" s="56"/>
      <c r="C143" s="56"/>
      <c r="D143" s="56"/>
      <c r="E143" s="56"/>
      <c r="F143" s="130"/>
      <c r="G143" s="131" t="s">
        <v>326</v>
      </c>
      <c r="H143" s="37">
        <v>0</v>
      </c>
      <c r="I143" s="37">
        <v>16000</v>
      </c>
      <c r="J143" s="37">
        <v>0</v>
      </c>
      <c r="K143" s="37">
        <f t="shared" si="26"/>
        <v>16000</v>
      </c>
      <c r="L143" s="37">
        <f>K143*1.25</f>
        <v>20000</v>
      </c>
      <c r="M143" s="41">
        <f>K143</f>
        <v>16000</v>
      </c>
      <c r="N143" s="125"/>
    </row>
    <row r="144" spans="1:14" s="7" customFormat="1" ht="30" customHeight="1" x14ac:dyDescent="0.25">
      <c r="A144" s="77"/>
      <c r="B144" s="56"/>
      <c r="C144" s="56"/>
      <c r="D144" s="56"/>
      <c r="E144" s="56"/>
      <c r="F144" s="130"/>
      <c r="G144" s="131" t="s">
        <v>327</v>
      </c>
      <c r="H144" s="37">
        <v>0</v>
      </c>
      <c r="I144" s="37">
        <v>35000</v>
      </c>
      <c r="J144" s="37">
        <v>0</v>
      </c>
      <c r="K144" s="37">
        <f t="shared" si="26"/>
        <v>35000</v>
      </c>
      <c r="L144" s="37">
        <f t="shared" ref="L144:L147" si="50">K144*1.25</f>
        <v>43750</v>
      </c>
      <c r="M144" s="41">
        <f t="shared" ref="M144:M147" si="51">K144</f>
        <v>35000</v>
      </c>
      <c r="N144" s="125"/>
    </row>
    <row r="145" spans="1:14" s="7" customFormat="1" ht="30" customHeight="1" x14ac:dyDescent="0.25">
      <c r="A145" s="77"/>
      <c r="B145" s="56"/>
      <c r="C145" s="56"/>
      <c r="D145" s="56"/>
      <c r="E145" s="56"/>
      <c r="F145" s="130"/>
      <c r="G145" s="131" t="s">
        <v>328</v>
      </c>
      <c r="H145" s="37">
        <v>0</v>
      </c>
      <c r="I145" s="37">
        <v>33000</v>
      </c>
      <c r="J145" s="37">
        <v>0</v>
      </c>
      <c r="K145" s="37">
        <f t="shared" si="26"/>
        <v>33000</v>
      </c>
      <c r="L145" s="37">
        <f t="shared" si="50"/>
        <v>41250</v>
      </c>
      <c r="M145" s="41">
        <f t="shared" si="51"/>
        <v>33000</v>
      </c>
      <c r="N145" s="125"/>
    </row>
    <row r="146" spans="1:14" s="7" customFormat="1" ht="30" customHeight="1" x14ac:dyDescent="0.25">
      <c r="A146" s="77"/>
      <c r="B146" s="56"/>
      <c r="C146" s="56"/>
      <c r="D146" s="56"/>
      <c r="E146" s="56"/>
      <c r="F146" s="130"/>
      <c r="G146" s="131" t="s">
        <v>329</v>
      </c>
      <c r="H146" s="37">
        <v>0</v>
      </c>
      <c r="I146" s="37">
        <v>46000</v>
      </c>
      <c r="J146" s="37">
        <v>0</v>
      </c>
      <c r="K146" s="37">
        <f t="shared" si="26"/>
        <v>46000</v>
      </c>
      <c r="L146" s="37">
        <f t="shared" si="50"/>
        <v>57500</v>
      </c>
      <c r="M146" s="41">
        <f t="shared" si="51"/>
        <v>46000</v>
      </c>
      <c r="N146" s="125"/>
    </row>
    <row r="147" spans="1:14" s="7" customFormat="1" ht="74.25" customHeight="1" x14ac:dyDescent="0.25">
      <c r="A147" s="77"/>
      <c r="B147" s="56"/>
      <c r="C147" s="56"/>
      <c r="D147" s="56"/>
      <c r="E147" s="56"/>
      <c r="F147" s="130"/>
      <c r="G147" s="131" t="s">
        <v>330</v>
      </c>
      <c r="H147" s="37">
        <v>0</v>
      </c>
      <c r="I147" s="37">
        <v>170000</v>
      </c>
      <c r="J147" s="37">
        <v>0</v>
      </c>
      <c r="K147" s="37">
        <f t="shared" si="26"/>
        <v>170000</v>
      </c>
      <c r="L147" s="37">
        <f t="shared" si="50"/>
        <v>212500</v>
      </c>
      <c r="M147" s="41">
        <f t="shared" si="51"/>
        <v>170000</v>
      </c>
      <c r="N147" s="125"/>
    </row>
    <row r="148" spans="1:14" s="7" customFormat="1" ht="30" customHeight="1" x14ac:dyDescent="0.25">
      <c r="A148" s="48"/>
      <c r="B148" s="28"/>
      <c r="C148" s="28"/>
      <c r="D148" s="28"/>
      <c r="E148" s="28"/>
      <c r="F148" s="33" t="s">
        <v>129</v>
      </c>
      <c r="G148" s="42" t="s">
        <v>295</v>
      </c>
      <c r="H148" s="31">
        <v>150000</v>
      </c>
      <c r="I148" s="31">
        <v>0</v>
      </c>
      <c r="J148" s="31">
        <v>-50000</v>
      </c>
      <c r="K148" s="31">
        <f t="shared" si="26"/>
        <v>100000</v>
      </c>
      <c r="L148" s="31">
        <f t="shared" si="44"/>
        <v>125000</v>
      </c>
      <c r="M148" s="32">
        <f t="shared" si="46"/>
        <v>100000</v>
      </c>
      <c r="N148" s="125"/>
    </row>
    <row r="149" spans="1:14" s="7" customFormat="1" ht="30" customHeight="1" x14ac:dyDescent="0.25">
      <c r="A149" s="20"/>
      <c r="B149" s="21"/>
      <c r="C149" s="21"/>
      <c r="D149" s="21"/>
      <c r="E149" s="21"/>
      <c r="F149" s="22">
        <v>32244</v>
      </c>
      <c r="G149" s="23" t="s">
        <v>142</v>
      </c>
      <c r="H149" s="24">
        <f>H150</f>
        <v>150000</v>
      </c>
      <c r="I149" s="24">
        <f t="shared" ref="I149:M149" si="52">I150</f>
        <v>0</v>
      </c>
      <c r="J149" s="24">
        <f t="shared" si="52"/>
        <v>0</v>
      </c>
      <c r="K149" s="24">
        <f t="shared" si="52"/>
        <v>150000</v>
      </c>
      <c r="L149" s="24">
        <f t="shared" si="52"/>
        <v>187500</v>
      </c>
      <c r="M149" s="26">
        <f t="shared" si="52"/>
        <v>174750</v>
      </c>
      <c r="N149" s="125"/>
    </row>
    <row r="150" spans="1:14" s="7" customFormat="1" ht="30" customHeight="1" x14ac:dyDescent="0.25">
      <c r="A150" s="27"/>
      <c r="B150" s="28"/>
      <c r="C150" s="28"/>
      <c r="D150" s="28"/>
      <c r="E150" s="28"/>
      <c r="F150" s="29">
        <v>322441</v>
      </c>
      <c r="G150" s="30" t="s">
        <v>143</v>
      </c>
      <c r="H150" s="31">
        <v>150000</v>
      </c>
      <c r="I150" s="31">
        <v>0</v>
      </c>
      <c r="J150" s="31">
        <v>0</v>
      </c>
      <c r="K150" s="31">
        <f t="shared" si="26"/>
        <v>150000</v>
      </c>
      <c r="L150" s="31">
        <f t="shared" si="44"/>
        <v>187500</v>
      </c>
      <c r="M150" s="32">
        <f t="shared" ref="M150:M167" si="53">K150*1.165</f>
        <v>174750</v>
      </c>
      <c r="N150" s="125"/>
    </row>
    <row r="151" spans="1:14" ht="30" customHeight="1" x14ac:dyDescent="0.25">
      <c r="A151" s="20"/>
      <c r="B151" s="21"/>
      <c r="C151" s="21"/>
      <c r="D151" s="21"/>
      <c r="E151" s="21"/>
      <c r="F151" s="22">
        <v>3225</v>
      </c>
      <c r="G151" s="23" t="s">
        <v>144</v>
      </c>
      <c r="H151" s="24">
        <f>SUM(H152:H153)</f>
        <v>220000</v>
      </c>
      <c r="I151" s="24">
        <f t="shared" ref="I151:M151" si="54">SUM(I152:I153)</f>
        <v>0</v>
      </c>
      <c r="J151" s="24">
        <f t="shared" si="54"/>
        <v>0</v>
      </c>
      <c r="K151" s="24">
        <f t="shared" si="54"/>
        <v>220000</v>
      </c>
      <c r="L151" s="24">
        <f t="shared" si="54"/>
        <v>275000</v>
      </c>
      <c r="M151" s="26">
        <f t="shared" si="54"/>
        <v>224950</v>
      </c>
      <c r="N151" s="125"/>
    </row>
    <row r="152" spans="1:14" ht="30" customHeight="1" x14ac:dyDescent="0.25">
      <c r="A152" s="27"/>
      <c r="B152" s="28"/>
      <c r="C152" s="28"/>
      <c r="D152" s="28"/>
      <c r="E152" s="28"/>
      <c r="F152" s="29">
        <v>32251</v>
      </c>
      <c r="G152" s="30" t="s">
        <v>145</v>
      </c>
      <c r="H152" s="31">
        <v>190000</v>
      </c>
      <c r="I152" s="31">
        <v>0</v>
      </c>
      <c r="J152" s="31">
        <v>0</v>
      </c>
      <c r="K152" s="31">
        <f t="shared" si="26"/>
        <v>190000</v>
      </c>
      <c r="L152" s="31">
        <f t="shared" si="44"/>
        <v>237500</v>
      </c>
      <c r="M152" s="32">
        <f>K152</f>
        <v>190000</v>
      </c>
      <c r="N152" s="125"/>
    </row>
    <row r="153" spans="1:14" ht="30" customHeight="1" x14ac:dyDescent="0.25">
      <c r="A153" s="55"/>
      <c r="B153" s="56"/>
      <c r="C153" s="56"/>
      <c r="D153" s="56"/>
      <c r="E153" s="56"/>
      <c r="F153" s="57">
        <v>32252</v>
      </c>
      <c r="G153" s="58" t="s">
        <v>146</v>
      </c>
      <c r="H153" s="59">
        <v>30000</v>
      </c>
      <c r="I153" s="59">
        <v>0</v>
      </c>
      <c r="J153" s="59">
        <v>0</v>
      </c>
      <c r="K153" s="59">
        <f t="shared" ref="K153" si="55">H153+I153+J153</f>
        <v>30000</v>
      </c>
      <c r="L153" s="59">
        <f t="shared" si="44"/>
        <v>37500</v>
      </c>
      <c r="M153" s="60">
        <f t="shared" si="53"/>
        <v>34950</v>
      </c>
      <c r="N153" s="125"/>
    </row>
    <row r="154" spans="1:14" ht="30" customHeight="1" x14ac:dyDescent="0.25">
      <c r="A154" s="20"/>
      <c r="B154" s="21"/>
      <c r="C154" s="21"/>
      <c r="D154" s="21"/>
      <c r="E154" s="21"/>
      <c r="F154" s="22" t="s">
        <v>321</v>
      </c>
      <c r="G154" s="23" t="s">
        <v>147</v>
      </c>
      <c r="H154" s="24">
        <f>SUM(H155:H157)</f>
        <v>300000</v>
      </c>
      <c r="I154" s="24">
        <f t="shared" ref="I154:M154" si="56">SUM(I155:I157)</f>
        <v>10000</v>
      </c>
      <c r="J154" s="24">
        <f t="shared" si="56"/>
        <v>0</v>
      </c>
      <c r="K154" s="24">
        <f t="shared" si="56"/>
        <v>310000</v>
      </c>
      <c r="L154" s="24">
        <f t="shared" si="56"/>
        <v>387500</v>
      </c>
      <c r="M154" s="26">
        <f t="shared" si="56"/>
        <v>361150</v>
      </c>
      <c r="N154" s="125"/>
    </row>
    <row r="155" spans="1:14" ht="30" customHeight="1" x14ac:dyDescent="0.25">
      <c r="A155" s="77"/>
      <c r="B155" s="56"/>
      <c r="C155" s="56"/>
      <c r="D155" s="56"/>
      <c r="E155" s="56"/>
      <c r="F155" s="75" t="s">
        <v>321</v>
      </c>
      <c r="G155" s="43" t="s">
        <v>147</v>
      </c>
      <c r="H155" s="37">
        <v>300000</v>
      </c>
      <c r="I155" s="37">
        <v>-300000</v>
      </c>
      <c r="J155" s="37">
        <v>0</v>
      </c>
      <c r="K155" s="37">
        <f t="shared" ref="K155:K157" si="57">H155+I155+J155</f>
        <v>0</v>
      </c>
      <c r="L155" s="37">
        <f t="shared" si="44"/>
        <v>0</v>
      </c>
      <c r="M155" s="41">
        <f>K155*1.165</f>
        <v>0</v>
      </c>
      <c r="N155" s="125"/>
    </row>
    <row r="156" spans="1:14" ht="30" customHeight="1" x14ac:dyDescent="0.25">
      <c r="A156" s="77"/>
      <c r="B156" s="56"/>
      <c r="C156" s="56"/>
      <c r="D156" s="56"/>
      <c r="E156" s="56"/>
      <c r="F156" s="75" t="s">
        <v>321</v>
      </c>
      <c r="G156" s="43" t="s">
        <v>318</v>
      </c>
      <c r="H156" s="37">
        <v>0</v>
      </c>
      <c r="I156" s="37">
        <v>180000</v>
      </c>
      <c r="J156" s="37">
        <v>0</v>
      </c>
      <c r="K156" s="37">
        <f t="shared" si="57"/>
        <v>180000</v>
      </c>
      <c r="L156" s="37">
        <f>K156*1.25</f>
        <v>225000</v>
      </c>
      <c r="M156" s="41">
        <f t="shared" ref="M156:M157" si="58">K156*1.165</f>
        <v>209700</v>
      </c>
      <c r="N156" s="125"/>
    </row>
    <row r="157" spans="1:14" ht="30" customHeight="1" x14ac:dyDescent="0.25">
      <c r="A157" s="77"/>
      <c r="B157" s="56"/>
      <c r="C157" s="56"/>
      <c r="D157" s="56"/>
      <c r="E157" s="56"/>
      <c r="F157" s="75" t="s">
        <v>321</v>
      </c>
      <c r="G157" s="43" t="s">
        <v>319</v>
      </c>
      <c r="H157" s="37">
        <v>0</v>
      </c>
      <c r="I157" s="37">
        <v>130000</v>
      </c>
      <c r="J157" s="37">
        <v>0</v>
      </c>
      <c r="K157" s="37">
        <f t="shared" si="57"/>
        <v>130000</v>
      </c>
      <c r="L157" s="37">
        <f>K157*1.25</f>
        <v>162500</v>
      </c>
      <c r="M157" s="41">
        <f t="shared" si="58"/>
        <v>151450</v>
      </c>
      <c r="N157" s="125"/>
    </row>
    <row r="158" spans="1:14" ht="30" customHeight="1" x14ac:dyDescent="0.25">
      <c r="A158" s="20"/>
      <c r="B158" s="21"/>
      <c r="C158" s="21"/>
      <c r="D158" s="21"/>
      <c r="E158" s="21"/>
      <c r="F158" s="22">
        <v>3231</v>
      </c>
      <c r="G158" s="23" t="s">
        <v>148</v>
      </c>
      <c r="H158" s="24">
        <f>H159+H162</f>
        <v>1143000</v>
      </c>
      <c r="I158" s="24">
        <f t="shared" ref="I158:M158" si="59">I159+I162</f>
        <v>25000</v>
      </c>
      <c r="J158" s="24">
        <f t="shared" si="59"/>
        <v>0</v>
      </c>
      <c r="K158" s="24">
        <f t="shared" si="59"/>
        <v>1168000</v>
      </c>
      <c r="L158" s="24">
        <f t="shared" si="59"/>
        <v>1460000</v>
      </c>
      <c r="M158" s="26">
        <f t="shared" si="59"/>
        <v>1360720</v>
      </c>
      <c r="N158" s="125"/>
    </row>
    <row r="159" spans="1:14" ht="30" customHeight="1" x14ac:dyDescent="0.25">
      <c r="A159" s="27"/>
      <c r="B159" s="28"/>
      <c r="C159" s="28"/>
      <c r="D159" s="28"/>
      <c r="E159" s="28"/>
      <c r="F159" s="29">
        <v>32311</v>
      </c>
      <c r="G159" s="30" t="s">
        <v>149</v>
      </c>
      <c r="H159" s="31">
        <f>SUM(H160:H161)</f>
        <v>750000</v>
      </c>
      <c r="I159" s="31">
        <f t="shared" ref="I159:M159" si="60">SUM(I160:I161)</f>
        <v>25000</v>
      </c>
      <c r="J159" s="31">
        <f t="shared" si="60"/>
        <v>0</v>
      </c>
      <c r="K159" s="31">
        <f t="shared" si="60"/>
        <v>775000</v>
      </c>
      <c r="L159" s="31">
        <f t="shared" si="60"/>
        <v>968750</v>
      </c>
      <c r="M159" s="32">
        <f t="shared" si="60"/>
        <v>902875</v>
      </c>
      <c r="N159" s="125"/>
    </row>
    <row r="160" spans="1:14" s="7" customFormat="1" ht="30" customHeight="1" x14ac:dyDescent="0.25">
      <c r="A160" s="77"/>
      <c r="B160" s="56"/>
      <c r="C160" s="56"/>
      <c r="D160" s="56"/>
      <c r="E160" s="56"/>
      <c r="F160" s="75">
        <v>32311</v>
      </c>
      <c r="G160" s="43" t="s">
        <v>150</v>
      </c>
      <c r="H160" s="37">
        <v>150000</v>
      </c>
      <c r="I160" s="37">
        <v>25000</v>
      </c>
      <c r="J160" s="37">
        <v>0</v>
      </c>
      <c r="K160" s="37">
        <f t="shared" ref="K160:K162" si="61">H160+I160+J160</f>
        <v>175000</v>
      </c>
      <c r="L160" s="37">
        <f t="shared" si="44"/>
        <v>218750</v>
      </c>
      <c r="M160" s="41">
        <f t="shared" si="53"/>
        <v>203875</v>
      </c>
      <c r="N160" s="125"/>
    </row>
    <row r="161" spans="1:14" s="7" customFormat="1" ht="29.25" customHeight="1" x14ac:dyDescent="0.25">
      <c r="A161" s="77"/>
      <c r="B161" s="56" t="s">
        <v>260</v>
      </c>
      <c r="C161" s="56" t="s">
        <v>263</v>
      </c>
      <c r="D161" s="56"/>
      <c r="E161" s="56" t="s">
        <v>264</v>
      </c>
      <c r="F161" s="75">
        <v>32311</v>
      </c>
      <c r="G161" s="43" t="s">
        <v>151</v>
      </c>
      <c r="H161" s="37">
        <v>600000</v>
      </c>
      <c r="I161" s="37">
        <v>0</v>
      </c>
      <c r="J161" s="37">
        <v>0</v>
      </c>
      <c r="K161" s="37">
        <f t="shared" si="61"/>
        <v>600000</v>
      </c>
      <c r="L161" s="37">
        <f t="shared" si="44"/>
        <v>750000</v>
      </c>
      <c r="M161" s="41">
        <f t="shared" si="53"/>
        <v>699000</v>
      </c>
      <c r="N161" s="125"/>
    </row>
    <row r="162" spans="1:14" ht="30" customHeight="1" x14ac:dyDescent="0.25">
      <c r="A162" s="27"/>
      <c r="B162" s="28" t="s">
        <v>260</v>
      </c>
      <c r="C162" s="28" t="s">
        <v>263</v>
      </c>
      <c r="D162" s="28"/>
      <c r="E162" s="28" t="s">
        <v>264</v>
      </c>
      <c r="F162" s="29">
        <v>32313</v>
      </c>
      <c r="G162" s="30" t="s">
        <v>152</v>
      </c>
      <c r="H162" s="31">
        <v>393000</v>
      </c>
      <c r="I162" s="31">
        <v>0</v>
      </c>
      <c r="J162" s="31">
        <v>0</v>
      </c>
      <c r="K162" s="31">
        <f t="shared" si="61"/>
        <v>393000</v>
      </c>
      <c r="L162" s="31">
        <f t="shared" si="44"/>
        <v>491250</v>
      </c>
      <c r="M162" s="32">
        <f t="shared" si="53"/>
        <v>457845</v>
      </c>
      <c r="N162" s="125"/>
    </row>
    <row r="163" spans="1:14" ht="30" customHeight="1" x14ac:dyDescent="0.25">
      <c r="A163" s="20"/>
      <c r="B163" s="21"/>
      <c r="C163" s="21"/>
      <c r="D163" s="21"/>
      <c r="E163" s="21"/>
      <c r="F163" s="22">
        <v>3232</v>
      </c>
      <c r="G163" s="23" t="s">
        <v>153</v>
      </c>
      <c r="H163" s="24">
        <f>H164+H168+H203+H206</f>
        <v>2166000</v>
      </c>
      <c r="I163" s="24">
        <f t="shared" ref="I163:M163" si="62">I164+I168+I203+I206</f>
        <v>201000</v>
      </c>
      <c r="J163" s="24">
        <f>J164+J168+J203+J206</f>
        <v>-70000</v>
      </c>
      <c r="K163" s="24">
        <f>K164+K168+K203+K206</f>
        <v>2297000</v>
      </c>
      <c r="L163" s="24">
        <f t="shared" si="62"/>
        <v>2871250</v>
      </c>
      <c r="M163" s="26">
        <f t="shared" si="62"/>
        <v>2518760</v>
      </c>
      <c r="N163" s="125"/>
    </row>
    <row r="164" spans="1:14" ht="30" customHeight="1" x14ac:dyDescent="0.25">
      <c r="A164" s="61"/>
      <c r="B164" s="62"/>
      <c r="C164" s="62"/>
      <c r="D164" s="62"/>
      <c r="E164" s="62"/>
      <c r="F164" s="63">
        <v>32321</v>
      </c>
      <c r="G164" s="64" t="s">
        <v>154</v>
      </c>
      <c r="H164" s="65">
        <f>H165</f>
        <v>160000</v>
      </c>
      <c r="I164" s="65">
        <f t="shared" ref="I164:M164" si="63">I165</f>
        <v>0</v>
      </c>
      <c r="J164" s="65">
        <f t="shared" si="63"/>
        <v>0</v>
      </c>
      <c r="K164" s="65">
        <f t="shared" si="63"/>
        <v>160000</v>
      </c>
      <c r="L164" s="65">
        <f t="shared" si="63"/>
        <v>200000</v>
      </c>
      <c r="M164" s="66">
        <f t="shared" si="63"/>
        <v>186400</v>
      </c>
      <c r="N164" s="125"/>
    </row>
    <row r="165" spans="1:14" ht="30" customHeight="1" x14ac:dyDescent="0.25">
      <c r="A165" s="27"/>
      <c r="B165" s="28"/>
      <c r="C165" s="28"/>
      <c r="D165" s="28"/>
      <c r="E165" s="28"/>
      <c r="F165" s="29">
        <v>323210</v>
      </c>
      <c r="G165" s="30" t="s">
        <v>155</v>
      </c>
      <c r="H165" s="31">
        <f>SUM(H166:H167)</f>
        <v>160000</v>
      </c>
      <c r="I165" s="31">
        <f t="shared" ref="I165:M165" si="64">SUM(I166:I167)</f>
        <v>0</v>
      </c>
      <c r="J165" s="31">
        <f t="shared" si="64"/>
        <v>0</v>
      </c>
      <c r="K165" s="31">
        <f t="shared" si="64"/>
        <v>160000</v>
      </c>
      <c r="L165" s="31">
        <f t="shared" si="64"/>
        <v>200000</v>
      </c>
      <c r="M165" s="32">
        <f t="shared" si="64"/>
        <v>186400</v>
      </c>
      <c r="N165" s="125"/>
    </row>
    <row r="166" spans="1:14" s="7" customFormat="1" ht="30" customHeight="1" x14ac:dyDescent="0.25">
      <c r="A166" s="14"/>
      <c r="B166" s="15"/>
      <c r="C166" s="15"/>
      <c r="D166" s="15"/>
      <c r="E166" s="15"/>
      <c r="F166" s="16">
        <v>323210</v>
      </c>
      <c r="G166" s="17" t="s">
        <v>156</v>
      </c>
      <c r="H166" s="18">
        <v>80000</v>
      </c>
      <c r="I166" s="18">
        <v>0</v>
      </c>
      <c r="J166" s="18">
        <v>0</v>
      </c>
      <c r="K166" s="18">
        <f t="shared" ref="K166:K167" si="65">H166+I166+J166</f>
        <v>80000</v>
      </c>
      <c r="L166" s="18">
        <f t="shared" si="44"/>
        <v>100000</v>
      </c>
      <c r="M166" s="19">
        <f t="shared" si="53"/>
        <v>93200</v>
      </c>
      <c r="N166" s="125"/>
    </row>
    <row r="167" spans="1:14" s="7" customFormat="1" ht="30" customHeight="1" x14ac:dyDescent="0.25">
      <c r="A167" s="14"/>
      <c r="B167" s="15"/>
      <c r="C167" s="15"/>
      <c r="D167" s="15"/>
      <c r="E167" s="15"/>
      <c r="F167" s="16">
        <v>323210</v>
      </c>
      <c r="G167" s="17" t="s">
        <v>157</v>
      </c>
      <c r="H167" s="18">
        <v>80000</v>
      </c>
      <c r="I167" s="18">
        <v>0</v>
      </c>
      <c r="J167" s="18">
        <v>0</v>
      </c>
      <c r="K167" s="18">
        <f t="shared" si="65"/>
        <v>80000</v>
      </c>
      <c r="L167" s="18">
        <f t="shared" si="44"/>
        <v>100000</v>
      </c>
      <c r="M167" s="19">
        <f t="shared" si="53"/>
        <v>93200</v>
      </c>
      <c r="N167" s="125"/>
    </row>
    <row r="168" spans="1:14" ht="30" customHeight="1" x14ac:dyDescent="0.25">
      <c r="A168" s="61"/>
      <c r="B168" s="62"/>
      <c r="C168" s="62"/>
      <c r="D168" s="62"/>
      <c r="E168" s="62"/>
      <c r="F168" s="63">
        <v>32322</v>
      </c>
      <c r="G168" s="64" t="s">
        <v>158</v>
      </c>
      <c r="H168" s="65">
        <f>H169</f>
        <v>1736000</v>
      </c>
      <c r="I168" s="65">
        <f t="shared" ref="I168:M168" si="66">I169</f>
        <v>162000</v>
      </c>
      <c r="J168" s="65">
        <v>-70000</v>
      </c>
      <c r="K168" s="65">
        <f>J168+I168+H168</f>
        <v>1828000</v>
      </c>
      <c r="L168" s="65">
        <f t="shared" si="66"/>
        <v>2285000</v>
      </c>
      <c r="M168" s="66">
        <f t="shared" si="66"/>
        <v>1972375</v>
      </c>
      <c r="N168" s="125"/>
    </row>
    <row r="169" spans="1:14" ht="30" customHeight="1" x14ac:dyDescent="0.25">
      <c r="A169" s="27"/>
      <c r="B169" s="28"/>
      <c r="C169" s="28"/>
      <c r="D169" s="28"/>
      <c r="E169" s="28"/>
      <c r="F169" s="29">
        <v>323220</v>
      </c>
      <c r="G169" s="30" t="s">
        <v>159</v>
      </c>
      <c r="H169" s="31">
        <f>SUM(H170:H202)</f>
        <v>1736000</v>
      </c>
      <c r="I169" s="31">
        <f t="shared" ref="I169:M169" si="67">SUM(I170:I202)</f>
        <v>162000</v>
      </c>
      <c r="J169" s="31">
        <f t="shared" si="67"/>
        <v>-70000</v>
      </c>
      <c r="K169" s="31">
        <f t="shared" si="67"/>
        <v>1828000</v>
      </c>
      <c r="L169" s="31">
        <f t="shared" si="67"/>
        <v>2285000</v>
      </c>
      <c r="M169" s="32">
        <f t="shared" si="67"/>
        <v>1972375</v>
      </c>
      <c r="N169" s="125"/>
    </row>
    <row r="170" spans="1:14" s="69" customFormat="1" ht="30" customHeight="1" x14ac:dyDescent="0.25">
      <c r="A170" s="67"/>
      <c r="B170" s="35"/>
      <c r="C170" s="35"/>
      <c r="D170" s="35"/>
      <c r="E170" s="35"/>
      <c r="F170" s="35"/>
      <c r="G170" s="17" t="s">
        <v>160</v>
      </c>
      <c r="H170" s="18">
        <v>20000</v>
      </c>
      <c r="I170" s="18">
        <v>0</v>
      </c>
      <c r="J170" s="18">
        <v>0</v>
      </c>
      <c r="K170" s="18">
        <f t="shared" ref="K170:K202" si="68">H170+I170+J170</f>
        <v>20000</v>
      </c>
      <c r="L170" s="18">
        <f t="shared" si="44"/>
        <v>25000</v>
      </c>
      <c r="M170" s="68">
        <f t="shared" ref="M170:M180" si="69">K170*1.165</f>
        <v>23300</v>
      </c>
      <c r="N170" s="125"/>
    </row>
    <row r="171" spans="1:14" s="69" customFormat="1" ht="30" customHeight="1" x14ac:dyDescent="0.25">
      <c r="A171" s="67"/>
      <c r="B171" s="35"/>
      <c r="C171" s="35"/>
      <c r="D171" s="35"/>
      <c r="E171" s="35"/>
      <c r="F171" s="35"/>
      <c r="G171" s="17" t="s">
        <v>252</v>
      </c>
      <c r="H171" s="18">
        <v>50000</v>
      </c>
      <c r="I171" s="18">
        <v>25000</v>
      </c>
      <c r="J171" s="18">
        <v>0</v>
      </c>
      <c r="K171" s="18">
        <f t="shared" si="68"/>
        <v>75000</v>
      </c>
      <c r="L171" s="18">
        <f t="shared" si="44"/>
        <v>93750</v>
      </c>
      <c r="M171" s="68">
        <f t="shared" si="69"/>
        <v>87375</v>
      </c>
      <c r="N171" s="125"/>
    </row>
    <row r="172" spans="1:14" s="69" customFormat="1" ht="30" customHeight="1" x14ac:dyDescent="0.25">
      <c r="A172" s="67"/>
      <c r="B172" s="35"/>
      <c r="C172" s="35"/>
      <c r="D172" s="35"/>
      <c r="E172" s="35"/>
      <c r="F172" s="35"/>
      <c r="G172" s="17" t="s">
        <v>161</v>
      </c>
      <c r="H172" s="18">
        <v>20000</v>
      </c>
      <c r="I172" s="18">
        <v>0</v>
      </c>
      <c r="J172" s="18">
        <v>0</v>
      </c>
      <c r="K172" s="18">
        <f t="shared" si="68"/>
        <v>20000</v>
      </c>
      <c r="L172" s="18">
        <f t="shared" si="44"/>
        <v>25000</v>
      </c>
      <c r="M172" s="68">
        <f t="shared" si="69"/>
        <v>23300</v>
      </c>
      <c r="N172" s="125"/>
    </row>
    <row r="173" spans="1:14" s="69" customFormat="1" ht="30" customHeight="1" x14ac:dyDescent="0.25">
      <c r="A173" s="67"/>
      <c r="B173" s="35"/>
      <c r="C173" s="35"/>
      <c r="D173" s="35"/>
      <c r="E173" s="35"/>
      <c r="F173" s="35"/>
      <c r="G173" s="17" t="s">
        <v>309</v>
      </c>
      <c r="H173" s="18">
        <v>0</v>
      </c>
      <c r="I173" s="18">
        <v>26000</v>
      </c>
      <c r="J173" s="18">
        <v>0</v>
      </c>
      <c r="K173" s="18">
        <f t="shared" si="68"/>
        <v>26000</v>
      </c>
      <c r="L173" s="18">
        <f t="shared" si="44"/>
        <v>32500</v>
      </c>
      <c r="M173" s="68">
        <f t="shared" si="69"/>
        <v>30290</v>
      </c>
      <c r="N173" s="125"/>
    </row>
    <row r="174" spans="1:14" s="69" customFormat="1" ht="30" customHeight="1" x14ac:dyDescent="0.25">
      <c r="A174" s="67"/>
      <c r="B174" s="35"/>
      <c r="C174" s="35"/>
      <c r="D174" s="35"/>
      <c r="E174" s="35"/>
      <c r="F174" s="35"/>
      <c r="G174" s="17" t="s">
        <v>162</v>
      </c>
      <c r="H174" s="18">
        <v>149000</v>
      </c>
      <c r="I174" s="18">
        <v>11000</v>
      </c>
      <c r="J174" s="18">
        <v>0</v>
      </c>
      <c r="K174" s="18">
        <f t="shared" si="68"/>
        <v>160000</v>
      </c>
      <c r="L174" s="18">
        <f t="shared" si="44"/>
        <v>200000</v>
      </c>
      <c r="M174" s="68">
        <f t="shared" si="69"/>
        <v>186400</v>
      </c>
      <c r="N174" s="125"/>
    </row>
    <row r="175" spans="1:14" s="69" customFormat="1" ht="30" customHeight="1" x14ac:dyDescent="0.25">
      <c r="A175" s="67"/>
      <c r="B175" s="35"/>
      <c r="C175" s="35"/>
      <c r="D175" s="35"/>
      <c r="E175" s="35"/>
      <c r="F175" s="35"/>
      <c r="G175" s="17" t="s">
        <v>316</v>
      </c>
      <c r="H175" s="18">
        <v>0</v>
      </c>
      <c r="I175" s="18">
        <v>100000</v>
      </c>
      <c r="J175" s="18">
        <v>0</v>
      </c>
      <c r="K175" s="18">
        <f t="shared" si="68"/>
        <v>100000</v>
      </c>
      <c r="L175" s="18">
        <f t="shared" si="44"/>
        <v>125000</v>
      </c>
      <c r="M175" s="68">
        <f t="shared" si="69"/>
        <v>116500</v>
      </c>
      <c r="N175" s="125"/>
    </row>
    <row r="176" spans="1:14" s="69" customFormat="1" ht="30" customHeight="1" x14ac:dyDescent="0.25">
      <c r="A176" s="67"/>
      <c r="B176" s="35"/>
      <c r="C176" s="35"/>
      <c r="D176" s="35"/>
      <c r="E176" s="35"/>
      <c r="F176" s="35"/>
      <c r="G176" s="17" t="s">
        <v>163</v>
      </c>
      <c r="H176" s="18">
        <v>170000</v>
      </c>
      <c r="I176" s="18">
        <v>0</v>
      </c>
      <c r="J176" s="18">
        <v>0</v>
      </c>
      <c r="K176" s="18">
        <f t="shared" si="68"/>
        <v>170000</v>
      </c>
      <c r="L176" s="18">
        <f t="shared" si="44"/>
        <v>212500</v>
      </c>
      <c r="M176" s="68">
        <f t="shared" si="69"/>
        <v>198050</v>
      </c>
      <c r="N176" s="125"/>
    </row>
    <row r="177" spans="1:14" s="69" customFormat="1" ht="30" customHeight="1" x14ac:dyDescent="0.25">
      <c r="A177" s="67"/>
      <c r="B177" s="35"/>
      <c r="C177" s="35"/>
      <c r="D177" s="35"/>
      <c r="E177" s="35"/>
      <c r="F177" s="35"/>
      <c r="G177" s="17" t="s">
        <v>164</v>
      </c>
      <c r="H177" s="18">
        <v>149000</v>
      </c>
      <c r="I177" s="18">
        <v>0</v>
      </c>
      <c r="J177" s="18">
        <v>0</v>
      </c>
      <c r="K177" s="18">
        <f t="shared" si="68"/>
        <v>149000</v>
      </c>
      <c r="L177" s="18">
        <f t="shared" si="44"/>
        <v>186250</v>
      </c>
      <c r="M177" s="68">
        <f t="shared" si="69"/>
        <v>173585</v>
      </c>
      <c r="N177" s="125"/>
    </row>
    <row r="178" spans="1:14" s="69" customFormat="1" ht="30" customHeight="1" x14ac:dyDescent="0.25">
      <c r="A178" s="67"/>
      <c r="B178" s="35"/>
      <c r="C178" s="35"/>
      <c r="D178" s="35"/>
      <c r="E178" s="35"/>
      <c r="F178" s="35"/>
      <c r="G178" s="17" t="s">
        <v>165</v>
      </c>
      <c r="H178" s="18">
        <v>100000</v>
      </c>
      <c r="I178" s="18">
        <v>0</v>
      </c>
      <c r="J178" s="18">
        <v>0</v>
      </c>
      <c r="K178" s="18">
        <f t="shared" si="68"/>
        <v>100000</v>
      </c>
      <c r="L178" s="18">
        <f t="shared" si="44"/>
        <v>125000</v>
      </c>
      <c r="M178" s="68">
        <f t="shared" si="69"/>
        <v>116500</v>
      </c>
      <c r="N178" s="125"/>
    </row>
    <row r="179" spans="1:14" s="69" customFormat="1" ht="30" customHeight="1" x14ac:dyDescent="0.25">
      <c r="A179" s="67"/>
      <c r="B179" s="35"/>
      <c r="C179" s="35"/>
      <c r="D179" s="35"/>
      <c r="E179" s="35"/>
      <c r="F179" s="35"/>
      <c r="G179" s="43" t="s">
        <v>166</v>
      </c>
      <c r="H179" s="18">
        <v>5000</v>
      </c>
      <c r="I179" s="18">
        <v>0</v>
      </c>
      <c r="J179" s="18">
        <v>0</v>
      </c>
      <c r="K179" s="18">
        <f t="shared" si="68"/>
        <v>5000</v>
      </c>
      <c r="L179" s="37">
        <f t="shared" si="44"/>
        <v>6250</v>
      </c>
      <c r="M179" s="68">
        <f t="shared" si="69"/>
        <v>5825</v>
      </c>
      <c r="N179" s="125"/>
    </row>
    <row r="180" spans="1:14" s="69" customFormat="1" ht="30" customHeight="1" x14ac:dyDescent="0.25">
      <c r="A180" s="67"/>
      <c r="B180" s="35"/>
      <c r="C180" s="35"/>
      <c r="D180" s="35"/>
      <c r="E180" s="35"/>
      <c r="F180" s="35"/>
      <c r="G180" s="17" t="s">
        <v>167</v>
      </c>
      <c r="H180" s="18">
        <v>120000</v>
      </c>
      <c r="I180" s="18">
        <v>0</v>
      </c>
      <c r="J180" s="18">
        <v>-70000</v>
      </c>
      <c r="K180" s="18">
        <f t="shared" si="68"/>
        <v>50000</v>
      </c>
      <c r="L180" s="18">
        <f t="shared" si="44"/>
        <v>62500</v>
      </c>
      <c r="M180" s="68">
        <f t="shared" si="69"/>
        <v>58250</v>
      </c>
      <c r="N180" s="125"/>
    </row>
    <row r="181" spans="1:14" s="69" customFormat="1" ht="30" customHeight="1" x14ac:dyDescent="0.25">
      <c r="A181" s="67"/>
      <c r="B181" s="56" t="s">
        <v>260</v>
      </c>
      <c r="C181" s="56" t="s">
        <v>263</v>
      </c>
      <c r="D181" s="56"/>
      <c r="E181" s="56" t="s">
        <v>264</v>
      </c>
      <c r="F181" s="35"/>
      <c r="G181" s="17" t="s">
        <v>168</v>
      </c>
      <c r="H181" s="18">
        <v>205000</v>
      </c>
      <c r="I181" s="18">
        <v>0</v>
      </c>
      <c r="J181" s="18">
        <v>0</v>
      </c>
      <c r="K181" s="18">
        <f t="shared" si="68"/>
        <v>205000</v>
      </c>
      <c r="L181" s="18">
        <f t="shared" si="44"/>
        <v>256250</v>
      </c>
      <c r="M181" s="68">
        <f t="shared" ref="M181:M202" si="70">K181</f>
        <v>205000</v>
      </c>
      <c r="N181" s="125"/>
    </row>
    <row r="182" spans="1:14" s="69" customFormat="1" ht="30" customHeight="1" x14ac:dyDescent="0.25">
      <c r="A182" s="67"/>
      <c r="B182" s="35"/>
      <c r="C182" s="35"/>
      <c r="D182" s="35"/>
      <c r="E182" s="35"/>
      <c r="F182" s="35"/>
      <c r="G182" s="17" t="s">
        <v>169</v>
      </c>
      <c r="H182" s="18">
        <v>235000</v>
      </c>
      <c r="I182" s="18">
        <v>0</v>
      </c>
      <c r="J182" s="18">
        <v>0</v>
      </c>
      <c r="K182" s="18">
        <f t="shared" si="68"/>
        <v>235000</v>
      </c>
      <c r="L182" s="18">
        <f t="shared" si="44"/>
        <v>293750</v>
      </c>
      <c r="M182" s="68">
        <f t="shared" si="70"/>
        <v>235000</v>
      </c>
      <c r="N182" s="125"/>
    </row>
    <row r="183" spans="1:14" s="69" customFormat="1" ht="30" customHeight="1" x14ac:dyDescent="0.25">
      <c r="A183" s="67"/>
      <c r="B183" s="35"/>
      <c r="C183" s="35"/>
      <c r="D183" s="35"/>
      <c r="E183" s="35"/>
      <c r="F183" s="35"/>
      <c r="G183" s="17" t="s">
        <v>170</v>
      </c>
      <c r="H183" s="18">
        <v>100000</v>
      </c>
      <c r="I183" s="18">
        <v>0</v>
      </c>
      <c r="J183" s="18">
        <v>0</v>
      </c>
      <c r="K183" s="18">
        <f t="shared" si="68"/>
        <v>100000</v>
      </c>
      <c r="L183" s="18">
        <f t="shared" si="44"/>
        <v>125000</v>
      </c>
      <c r="M183" s="68">
        <f t="shared" si="70"/>
        <v>100000</v>
      </c>
      <c r="N183" s="125"/>
    </row>
    <row r="184" spans="1:14" s="69" customFormat="1" ht="30" customHeight="1" x14ac:dyDescent="0.25">
      <c r="A184" s="67"/>
      <c r="B184" s="35"/>
      <c r="C184" s="35"/>
      <c r="D184" s="35"/>
      <c r="E184" s="35"/>
      <c r="F184" s="35"/>
      <c r="G184" s="17" t="s">
        <v>171</v>
      </c>
      <c r="H184" s="18">
        <v>10000</v>
      </c>
      <c r="I184" s="18">
        <v>0</v>
      </c>
      <c r="J184" s="18">
        <v>0</v>
      </c>
      <c r="K184" s="18">
        <f t="shared" si="68"/>
        <v>10000</v>
      </c>
      <c r="L184" s="18">
        <f t="shared" si="44"/>
        <v>12500</v>
      </c>
      <c r="M184" s="68">
        <f t="shared" si="70"/>
        <v>10000</v>
      </c>
      <c r="N184" s="125"/>
    </row>
    <row r="185" spans="1:14" s="69" customFormat="1" ht="30" customHeight="1" x14ac:dyDescent="0.25">
      <c r="A185" s="67"/>
      <c r="B185" s="35"/>
      <c r="C185" s="35"/>
      <c r="D185" s="35"/>
      <c r="E185" s="35"/>
      <c r="F185" s="35"/>
      <c r="G185" s="17" t="s">
        <v>172</v>
      </c>
      <c r="H185" s="18">
        <v>10000</v>
      </c>
      <c r="I185" s="18">
        <v>0</v>
      </c>
      <c r="J185" s="18">
        <v>0</v>
      </c>
      <c r="K185" s="18">
        <f t="shared" si="68"/>
        <v>10000</v>
      </c>
      <c r="L185" s="18">
        <f t="shared" si="44"/>
        <v>12500</v>
      </c>
      <c r="M185" s="68">
        <f t="shared" si="70"/>
        <v>10000</v>
      </c>
      <c r="N185" s="125"/>
    </row>
    <row r="186" spans="1:14" s="69" customFormat="1" ht="30" customHeight="1" x14ac:dyDescent="0.25">
      <c r="A186" s="67"/>
      <c r="B186" s="35"/>
      <c r="C186" s="35"/>
      <c r="D186" s="35"/>
      <c r="E186" s="35"/>
      <c r="F186" s="35"/>
      <c r="G186" s="17" t="s">
        <v>173</v>
      </c>
      <c r="H186" s="18">
        <v>35000</v>
      </c>
      <c r="I186" s="18">
        <v>0</v>
      </c>
      <c r="J186" s="18">
        <v>0</v>
      </c>
      <c r="K186" s="18">
        <f t="shared" si="68"/>
        <v>35000</v>
      </c>
      <c r="L186" s="18">
        <f t="shared" si="44"/>
        <v>43750</v>
      </c>
      <c r="M186" s="68">
        <f t="shared" si="70"/>
        <v>35000</v>
      </c>
      <c r="N186" s="125"/>
    </row>
    <row r="187" spans="1:14" s="69" customFormat="1" ht="38.25" x14ac:dyDescent="0.25">
      <c r="A187" s="67"/>
      <c r="B187" s="35"/>
      <c r="C187" s="35"/>
      <c r="D187" s="35"/>
      <c r="E187" s="35"/>
      <c r="F187" s="35"/>
      <c r="G187" s="17" t="s">
        <v>174</v>
      </c>
      <c r="H187" s="18">
        <v>20000</v>
      </c>
      <c r="I187" s="18">
        <v>0</v>
      </c>
      <c r="J187" s="18">
        <v>0</v>
      </c>
      <c r="K187" s="18">
        <f t="shared" si="68"/>
        <v>20000</v>
      </c>
      <c r="L187" s="18">
        <f t="shared" si="44"/>
        <v>25000</v>
      </c>
      <c r="M187" s="68">
        <f t="shared" si="70"/>
        <v>20000</v>
      </c>
      <c r="N187" s="125"/>
    </row>
    <row r="188" spans="1:14" s="69" customFormat="1" ht="30" customHeight="1" x14ac:dyDescent="0.25">
      <c r="A188" s="67"/>
      <c r="B188" s="35"/>
      <c r="C188" s="35"/>
      <c r="D188" s="35"/>
      <c r="E188" s="35"/>
      <c r="F188" s="35"/>
      <c r="G188" s="17" t="s">
        <v>175</v>
      </c>
      <c r="H188" s="18">
        <v>20000</v>
      </c>
      <c r="I188" s="18">
        <v>0</v>
      </c>
      <c r="J188" s="18">
        <v>0</v>
      </c>
      <c r="K188" s="18">
        <f t="shared" si="68"/>
        <v>20000</v>
      </c>
      <c r="L188" s="18">
        <f t="shared" si="44"/>
        <v>25000</v>
      </c>
      <c r="M188" s="68">
        <f t="shared" si="70"/>
        <v>20000</v>
      </c>
      <c r="N188" s="125"/>
    </row>
    <row r="189" spans="1:14" s="69" customFormat="1" ht="30" customHeight="1" x14ac:dyDescent="0.25">
      <c r="A189" s="67"/>
      <c r="B189" s="35"/>
      <c r="C189" s="35"/>
      <c r="D189" s="35"/>
      <c r="E189" s="35"/>
      <c r="F189" s="35"/>
      <c r="G189" s="17" t="s">
        <v>176</v>
      </c>
      <c r="H189" s="18">
        <v>5000</v>
      </c>
      <c r="I189" s="18">
        <v>0</v>
      </c>
      <c r="J189" s="18">
        <v>0</v>
      </c>
      <c r="K189" s="18">
        <f t="shared" si="68"/>
        <v>5000</v>
      </c>
      <c r="L189" s="18">
        <f t="shared" si="44"/>
        <v>6250</v>
      </c>
      <c r="M189" s="68">
        <f t="shared" si="70"/>
        <v>5000</v>
      </c>
      <c r="N189" s="125"/>
    </row>
    <row r="190" spans="1:14" s="69" customFormat="1" ht="30" customHeight="1" x14ac:dyDescent="0.25">
      <c r="A190" s="67"/>
      <c r="B190" s="35"/>
      <c r="C190" s="35"/>
      <c r="D190" s="35"/>
      <c r="E190" s="35"/>
      <c r="F190" s="35"/>
      <c r="G190" s="17" t="s">
        <v>177</v>
      </c>
      <c r="H190" s="18">
        <v>20000</v>
      </c>
      <c r="I190" s="18">
        <v>0</v>
      </c>
      <c r="J190" s="18">
        <v>0</v>
      </c>
      <c r="K190" s="18">
        <f t="shared" si="68"/>
        <v>20000</v>
      </c>
      <c r="L190" s="18">
        <f t="shared" si="44"/>
        <v>25000</v>
      </c>
      <c r="M190" s="68">
        <f t="shared" si="70"/>
        <v>20000</v>
      </c>
      <c r="N190" s="125"/>
    </row>
    <row r="191" spans="1:14" s="69" customFormat="1" ht="30" customHeight="1" x14ac:dyDescent="0.25">
      <c r="A191" s="67"/>
      <c r="B191" s="35"/>
      <c r="C191" s="35"/>
      <c r="D191" s="35"/>
      <c r="E191" s="35"/>
      <c r="F191" s="35"/>
      <c r="G191" s="17" t="s">
        <v>178</v>
      </c>
      <c r="H191" s="18">
        <v>15000</v>
      </c>
      <c r="I191" s="18">
        <v>0</v>
      </c>
      <c r="J191" s="18">
        <v>0</v>
      </c>
      <c r="K191" s="18">
        <f t="shared" si="68"/>
        <v>15000</v>
      </c>
      <c r="L191" s="18">
        <f t="shared" si="44"/>
        <v>18750</v>
      </c>
      <c r="M191" s="68">
        <f t="shared" si="70"/>
        <v>15000</v>
      </c>
      <c r="N191" s="125"/>
    </row>
    <row r="192" spans="1:14" s="69" customFormat="1" ht="38.25" x14ac:dyDescent="0.25">
      <c r="A192" s="67"/>
      <c r="B192" s="35"/>
      <c r="C192" s="35"/>
      <c r="D192" s="35"/>
      <c r="E192" s="35"/>
      <c r="F192" s="35"/>
      <c r="G192" s="17" t="s">
        <v>179</v>
      </c>
      <c r="H192" s="18">
        <v>20000</v>
      </c>
      <c r="I192" s="18">
        <v>0</v>
      </c>
      <c r="J192" s="18">
        <v>0</v>
      </c>
      <c r="K192" s="18">
        <f t="shared" si="68"/>
        <v>20000</v>
      </c>
      <c r="L192" s="18">
        <f t="shared" si="44"/>
        <v>25000</v>
      </c>
      <c r="M192" s="68">
        <f t="shared" si="70"/>
        <v>20000</v>
      </c>
      <c r="N192" s="125"/>
    </row>
    <row r="193" spans="1:14" s="69" customFormat="1" ht="30" customHeight="1" x14ac:dyDescent="0.25">
      <c r="A193" s="67"/>
      <c r="B193" s="35"/>
      <c r="C193" s="35"/>
      <c r="D193" s="35"/>
      <c r="E193" s="35"/>
      <c r="F193" s="35"/>
      <c r="G193" s="17" t="s">
        <v>180</v>
      </c>
      <c r="H193" s="18">
        <v>5000</v>
      </c>
      <c r="I193" s="18">
        <v>0</v>
      </c>
      <c r="J193" s="18">
        <v>0</v>
      </c>
      <c r="K193" s="18">
        <f t="shared" si="68"/>
        <v>5000</v>
      </c>
      <c r="L193" s="18">
        <f t="shared" si="44"/>
        <v>6250</v>
      </c>
      <c r="M193" s="68">
        <f t="shared" si="70"/>
        <v>5000</v>
      </c>
      <c r="N193" s="125"/>
    </row>
    <row r="194" spans="1:14" s="69" customFormat="1" ht="30" customHeight="1" x14ac:dyDescent="0.25">
      <c r="A194" s="67"/>
      <c r="B194" s="35"/>
      <c r="C194" s="35"/>
      <c r="D194" s="35"/>
      <c r="E194" s="35"/>
      <c r="F194" s="35"/>
      <c r="G194" s="17" t="s">
        <v>181</v>
      </c>
      <c r="H194" s="18">
        <v>5000</v>
      </c>
      <c r="I194" s="18">
        <v>0</v>
      </c>
      <c r="J194" s="18">
        <v>0</v>
      </c>
      <c r="K194" s="18">
        <f t="shared" si="68"/>
        <v>5000</v>
      </c>
      <c r="L194" s="18">
        <f t="shared" si="44"/>
        <v>6250</v>
      </c>
      <c r="M194" s="68">
        <f t="shared" si="70"/>
        <v>5000</v>
      </c>
      <c r="N194" s="125"/>
    </row>
    <row r="195" spans="1:14" s="69" customFormat="1" ht="30" customHeight="1" x14ac:dyDescent="0.25">
      <c r="A195" s="67"/>
      <c r="B195" s="35"/>
      <c r="C195" s="35"/>
      <c r="D195" s="35"/>
      <c r="E195" s="35"/>
      <c r="F195" s="35"/>
      <c r="G195" s="17" t="s">
        <v>182</v>
      </c>
      <c r="H195" s="18">
        <v>8000</v>
      </c>
      <c r="I195" s="18">
        <v>0</v>
      </c>
      <c r="J195" s="18">
        <v>0</v>
      </c>
      <c r="K195" s="18">
        <f t="shared" si="68"/>
        <v>8000</v>
      </c>
      <c r="L195" s="18">
        <f t="shared" si="44"/>
        <v>10000</v>
      </c>
      <c r="M195" s="68">
        <f t="shared" si="70"/>
        <v>8000</v>
      </c>
      <c r="N195" s="125"/>
    </row>
    <row r="196" spans="1:14" s="69" customFormat="1" ht="30" customHeight="1" x14ac:dyDescent="0.25">
      <c r="A196" s="67"/>
      <c r="B196" s="35"/>
      <c r="C196" s="35"/>
      <c r="D196" s="35"/>
      <c r="E196" s="35"/>
      <c r="F196" s="35"/>
      <c r="G196" s="17" t="s">
        <v>183</v>
      </c>
      <c r="H196" s="18">
        <v>60000</v>
      </c>
      <c r="I196" s="18">
        <v>0</v>
      </c>
      <c r="J196" s="18">
        <v>0</v>
      </c>
      <c r="K196" s="18">
        <f t="shared" si="68"/>
        <v>60000</v>
      </c>
      <c r="L196" s="18">
        <f t="shared" si="44"/>
        <v>75000</v>
      </c>
      <c r="M196" s="68">
        <f t="shared" si="70"/>
        <v>60000</v>
      </c>
      <c r="N196" s="125"/>
    </row>
    <row r="197" spans="1:14" s="69" customFormat="1" ht="30" customHeight="1" x14ac:dyDescent="0.25">
      <c r="A197" s="67"/>
      <c r="B197" s="35"/>
      <c r="C197" s="35"/>
      <c r="D197" s="35"/>
      <c r="E197" s="35"/>
      <c r="F197" s="35"/>
      <c r="G197" s="17" t="s">
        <v>184</v>
      </c>
      <c r="H197" s="18">
        <v>5000</v>
      </c>
      <c r="I197" s="18">
        <v>0</v>
      </c>
      <c r="J197" s="18">
        <v>0</v>
      </c>
      <c r="K197" s="18">
        <f t="shared" si="68"/>
        <v>5000</v>
      </c>
      <c r="L197" s="18">
        <f t="shared" si="44"/>
        <v>6250</v>
      </c>
      <c r="M197" s="68">
        <f t="shared" si="70"/>
        <v>5000</v>
      </c>
      <c r="N197" s="125"/>
    </row>
    <row r="198" spans="1:14" s="69" customFormat="1" ht="30" customHeight="1" x14ac:dyDescent="0.25">
      <c r="A198" s="67"/>
      <c r="B198" s="35"/>
      <c r="C198" s="35"/>
      <c r="D198" s="35"/>
      <c r="E198" s="35"/>
      <c r="F198" s="35"/>
      <c r="G198" s="17" t="s">
        <v>185</v>
      </c>
      <c r="H198" s="18">
        <v>5000</v>
      </c>
      <c r="I198" s="18">
        <v>0</v>
      </c>
      <c r="J198" s="18">
        <v>0</v>
      </c>
      <c r="K198" s="18">
        <f t="shared" si="68"/>
        <v>5000</v>
      </c>
      <c r="L198" s="18">
        <f t="shared" si="44"/>
        <v>6250</v>
      </c>
      <c r="M198" s="68">
        <f t="shared" si="70"/>
        <v>5000</v>
      </c>
      <c r="N198" s="125"/>
    </row>
    <row r="199" spans="1:14" s="69" customFormat="1" ht="30" customHeight="1" x14ac:dyDescent="0.25">
      <c r="A199" s="67"/>
      <c r="B199" s="35"/>
      <c r="C199" s="35"/>
      <c r="D199" s="35"/>
      <c r="E199" s="35"/>
      <c r="F199" s="35"/>
      <c r="G199" s="17" t="s">
        <v>186</v>
      </c>
      <c r="H199" s="18">
        <v>30000</v>
      </c>
      <c r="I199" s="18">
        <v>0</v>
      </c>
      <c r="J199" s="18">
        <v>0</v>
      </c>
      <c r="K199" s="18">
        <f t="shared" si="68"/>
        <v>30000</v>
      </c>
      <c r="L199" s="18">
        <f t="shared" si="44"/>
        <v>37500</v>
      </c>
      <c r="M199" s="68">
        <f t="shared" si="70"/>
        <v>30000</v>
      </c>
      <c r="N199" s="125"/>
    </row>
    <row r="200" spans="1:14" s="69" customFormat="1" ht="30" customHeight="1" x14ac:dyDescent="0.25">
      <c r="A200" s="67"/>
      <c r="B200" s="35"/>
      <c r="C200" s="35"/>
      <c r="D200" s="35"/>
      <c r="E200" s="35"/>
      <c r="F200" s="35"/>
      <c r="G200" s="17" t="s">
        <v>187</v>
      </c>
      <c r="H200" s="18">
        <v>40000</v>
      </c>
      <c r="I200" s="18">
        <v>0</v>
      </c>
      <c r="J200" s="18">
        <v>0</v>
      </c>
      <c r="K200" s="18">
        <f t="shared" si="68"/>
        <v>40000</v>
      </c>
      <c r="L200" s="18">
        <f t="shared" si="44"/>
        <v>50000</v>
      </c>
      <c r="M200" s="68">
        <f t="shared" si="70"/>
        <v>40000</v>
      </c>
      <c r="N200" s="125"/>
    </row>
    <row r="201" spans="1:14" s="69" customFormat="1" ht="30" customHeight="1" x14ac:dyDescent="0.25">
      <c r="A201" s="67"/>
      <c r="B201" s="35"/>
      <c r="C201" s="35"/>
      <c r="D201" s="35"/>
      <c r="E201" s="35"/>
      <c r="F201" s="35"/>
      <c r="G201" s="17" t="s">
        <v>280</v>
      </c>
      <c r="H201" s="18">
        <v>75000</v>
      </c>
      <c r="I201" s="18">
        <v>0</v>
      </c>
      <c r="J201" s="18">
        <v>0</v>
      </c>
      <c r="K201" s="18">
        <f t="shared" si="68"/>
        <v>75000</v>
      </c>
      <c r="L201" s="18">
        <f t="shared" si="44"/>
        <v>93750</v>
      </c>
      <c r="M201" s="68">
        <f t="shared" si="70"/>
        <v>75000</v>
      </c>
      <c r="N201" s="125"/>
    </row>
    <row r="202" spans="1:14" s="69" customFormat="1" ht="30" customHeight="1" x14ac:dyDescent="0.25">
      <c r="A202" s="67"/>
      <c r="B202" s="35"/>
      <c r="C202" s="35"/>
      <c r="D202" s="35"/>
      <c r="E202" s="35"/>
      <c r="F202" s="35"/>
      <c r="G202" s="17" t="s">
        <v>188</v>
      </c>
      <c r="H202" s="18">
        <v>25000</v>
      </c>
      <c r="I202" s="18">
        <v>0</v>
      </c>
      <c r="J202" s="18">
        <v>0</v>
      </c>
      <c r="K202" s="18">
        <f t="shared" si="68"/>
        <v>25000</v>
      </c>
      <c r="L202" s="18">
        <f t="shared" si="44"/>
        <v>31250</v>
      </c>
      <c r="M202" s="68">
        <f t="shared" si="70"/>
        <v>25000</v>
      </c>
      <c r="N202" s="125"/>
    </row>
    <row r="203" spans="1:14" ht="30" customHeight="1" x14ac:dyDescent="0.25">
      <c r="A203" s="61"/>
      <c r="B203" s="62"/>
      <c r="C203" s="62"/>
      <c r="D203" s="62"/>
      <c r="E203" s="62"/>
      <c r="F203" s="63">
        <v>32323</v>
      </c>
      <c r="G203" s="64" t="s">
        <v>189</v>
      </c>
      <c r="H203" s="65">
        <f>SUM(H204:H205)</f>
        <v>270000</v>
      </c>
      <c r="I203" s="65">
        <f t="shared" ref="I203:M203" si="71">SUM(I204:I205)</f>
        <v>0</v>
      </c>
      <c r="J203" s="65">
        <f t="shared" si="71"/>
        <v>0</v>
      </c>
      <c r="K203" s="65">
        <f t="shared" si="71"/>
        <v>270000</v>
      </c>
      <c r="L203" s="65">
        <f t="shared" si="71"/>
        <v>337500</v>
      </c>
      <c r="M203" s="66">
        <f t="shared" si="71"/>
        <v>314550</v>
      </c>
      <c r="N203" s="125"/>
    </row>
    <row r="204" spans="1:14" ht="30" customHeight="1" x14ac:dyDescent="0.25">
      <c r="A204" s="27"/>
      <c r="B204" s="28" t="s">
        <v>260</v>
      </c>
      <c r="C204" s="28" t="s">
        <v>263</v>
      </c>
      <c r="D204" s="28"/>
      <c r="E204" s="28" t="s">
        <v>264</v>
      </c>
      <c r="F204" s="29">
        <v>323230</v>
      </c>
      <c r="G204" s="30" t="s">
        <v>190</v>
      </c>
      <c r="H204" s="31">
        <v>250000</v>
      </c>
      <c r="I204" s="31">
        <v>0</v>
      </c>
      <c r="J204" s="31">
        <v>0</v>
      </c>
      <c r="K204" s="31">
        <f t="shared" ref="K204" si="72">H204+I204</f>
        <v>250000</v>
      </c>
      <c r="L204" s="31">
        <f t="shared" si="44"/>
        <v>312500</v>
      </c>
      <c r="M204" s="32">
        <f>H204*1.165</f>
        <v>291250</v>
      </c>
      <c r="N204" s="125"/>
    </row>
    <row r="205" spans="1:14" s="7" customFormat="1" ht="30" customHeight="1" x14ac:dyDescent="0.25">
      <c r="A205" s="14"/>
      <c r="B205" s="15"/>
      <c r="C205" s="15"/>
      <c r="D205" s="15"/>
      <c r="E205" s="15"/>
      <c r="F205" s="16">
        <v>323232</v>
      </c>
      <c r="G205" s="17" t="s">
        <v>191</v>
      </c>
      <c r="H205" s="18">
        <v>20000</v>
      </c>
      <c r="I205" s="18">
        <v>0</v>
      </c>
      <c r="J205" s="18">
        <v>0</v>
      </c>
      <c r="K205" s="18">
        <f t="shared" ref="K205" si="73">H205+I205+J205</f>
        <v>20000</v>
      </c>
      <c r="L205" s="18">
        <f t="shared" si="44"/>
        <v>25000</v>
      </c>
      <c r="M205" s="19">
        <f>K205*1.165</f>
        <v>23300</v>
      </c>
      <c r="N205" s="125"/>
    </row>
    <row r="206" spans="1:14" s="7" customFormat="1" ht="30" customHeight="1" x14ac:dyDescent="0.25">
      <c r="A206" s="61"/>
      <c r="B206" s="124"/>
      <c r="C206" s="124"/>
      <c r="D206" s="124"/>
      <c r="E206" s="124"/>
      <c r="F206" s="63" t="s">
        <v>310</v>
      </c>
      <c r="G206" s="64" t="s">
        <v>311</v>
      </c>
      <c r="H206" s="65">
        <f>H207</f>
        <v>0</v>
      </c>
      <c r="I206" s="65">
        <f t="shared" ref="I206:M206" si="74">I207</f>
        <v>39000</v>
      </c>
      <c r="J206" s="65">
        <f t="shared" si="74"/>
        <v>0</v>
      </c>
      <c r="K206" s="65">
        <f t="shared" si="74"/>
        <v>39000</v>
      </c>
      <c r="L206" s="65">
        <f t="shared" si="74"/>
        <v>48750</v>
      </c>
      <c r="M206" s="66">
        <f t="shared" si="74"/>
        <v>45435</v>
      </c>
      <c r="N206" s="125"/>
    </row>
    <row r="207" spans="1:14" s="7" customFormat="1" ht="30" customHeight="1" x14ac:dyDescent="0.25">
      <c r="A207" s="14"/>
      <c r="B207" s="15"/>
      <c r="C207" s="15"/>
      <c r="D207" s="15"/>
      <c r="E207" s="15"/>
      <c r="F207" s="16" t="s">
        <v>310</v>
      </c>
      <c r="G207" s="17" t="s">
        <v>312</v>
      </c>
      <c r="H207" s="18">
        <v>0</v>
      </c>
      <c r="I207" s="18">
        <v>39000</v>
      </c>
      <c r="J207" s="18">
        <v>0</v>
      </c>
      <c r="K207" s="18">
        <f t="shared" ref="K207" si="75">H207+I207+J207</f>
        <v>39000</v>
      </c>
      <c r="L207" s="18">
        <f>K207*1.25</f>
        <v>48750</v>
      </c>
      <c r="M207" s="19">
        <f>K207*1.165</f>
        <v>45435</v>
      </c>
      <c r="N207" s="125"/>
    </row>
    <row r="208" spans="1:14" s="7" customFormat="1" ht="30" customHeight="1" x14ac:dyDescent="0.25">
      <c r="A208" s="70"/>
      <c r="B208" s="21"/>
      <c r="C208" s="21"/>
      <c r="D208" s="21"/>
      <c r="E208" s="21"/>
      <c r="F208" s="71" t="s">
        <v>192</v>
      </c>
      <c r="G208" s="54" t="s">
        <v>193</v>
      </c>
      <c r="H208" s="72">
        <f>SUM(H209:H210)</f>
        <v>200000</v>
      </c>
      <c r="I208" s="72">
        <f t="shared" ref="I208:M208" si="76">SUM(I209:I210)</f>
        <v>0</v>
      </c>
      <c r="J208" s="72">
        <f t="shared" si="76"/>
        <v>0</v>
      </c>
      <c r="K208" s="72">
        <f t="shared" si="76"/>
        <v>200000</v>
      </c>
      <c r="L208" s="72">
        <f t="shared" si="76"/>
        <v>250000</v>
      </c>
      <c r="M208" s="73">
        <f t="shared" si="76"/>
        <v>233000</v>
      </c>
      <c r="N208" s="125"/>
    </row>
    <row r="209" spans="1:14" s="7" customFormat="1" ht="30" customHeight="1" x14ac:dyDescent="0.25">
      <c r="A209" s="14"/>
      <c r="B209" s="15"/>
      <c r="C209" s="15"/>
      <c r="D209" s="15"/>
      <c r="E209" s="15"/>
      <c r="F209" s="16">
        <v>32339</v>
      </c>
      <c r="G209" s="17" t="s">
        <v>194</v>
      </c>
      <c r="H209" s="18">
        <v>125000</v>
      </c>
      <c r="I209" s="18">
        <v>0</v>
      </c>
      <c r="J209" s="18">
        <v>0</v>
      </c>
      <c r="K209" s="18">
        <f t="shared" ref="K209:K210" si="77">H209+I209+J209</f>
        <v>125000</v>
      </c>
      <c r="L209" s="18">
        <f t="shared" si="44"/>
        <v>156250</v>
      </c>
      <c r="M209" s="39">
        <f t="shared" ref="M209:M210" si="78">K209*1.165</f>
        <v>145625</v>
      </c>
      <c r="N209" s="125"/>
    </row>
    <row r="210" spans="1:14" s="7" customFormat="1" ht="30" customHeight="1" x14ac:dyDescent="0.25">
      <c r="A210" s="14"/>
      <c r="B210" s="15"/>
      <c r="C210" s="15"/>
      <c r="D210" s="15"/>
      <c r="E210" s="15"/>
      <c r="F210" s="74" t="s">
        <v>195</v>
      </c>
      <c r="G210" s="17" t="s">
        <v>258</v>
      </c>
      <c r="H210" s="18">
        <v>75000</v>
      </c>
      <c r="I210" s="18">
        <v>0</v>
      </c>
      <c r="J210" s="18">
        <v>0</v>
      </c>
      <c r="K210" s="18">
        <f t="shared" si="77"/>
        <v>75000</v>
      </c>
      <c r="L210" s="18">
        <f t="shared" si="44"/>
        <v>93750</v>
      </c>
      <c r="M210" s="39">
        <f t="shared" si="78"/>
        <v>87375</v>
      </c>
      <c r="N210" s="125"/>
    </row>
    <row r="211" spans="1:14" ht="30" customHeight="1" x14ac:dyDescent="0.25">
      <c r="A211" s="20"/>
      <c r="B211" s="21"/>
      <c r="C211" s="21"/>
      <c r="D211" s="21"/>
      <c r="E211" s="21"/>
      <c r="F211" s="22">
        <v>3234</v>
      </c>
      <c r="G211" s="23" t="s">
        <v>196</v>
      </c>
      <c r="H211" s="24">
        <f>SUM(H212:H214)</f>
        <v>500000</v>
      </c>
      <c r="I211" s="24">
        <f t="shared" ref="I211:M211" si="79">SUM(I212:I214)</f>
        <v>0</v>
      </c>
      <c r="J211" s="24">
        <f t="shared" si="79"/>
        <v>0</v>
      </c>
      <c r="K211" s="24">
        <f t="shared" si="79"/>
        <v>500000</v>
      </c>
      <c r="L211" s="24">
        <f t="shared" si="79"/>
        <v>625000</v>
      </c>
      <c r="M211" s="26">
        <f t="shared" si="79"/>
        <v>582500</v>
      </c>
      <c r="N211" s="125"/>
    </row>
    <row r="212" spans="1:14" ht="30" customHeight="1" x14ac:dyDescent="0.25">
      <c r="A212" s="27"/>
      <c r="B212" s="28" t="s">
        <v>260</v>
      </c>
      <c r="C212" s="28" t="s">
        <v>263</v>
      </c>
      <c r="D212" s="28" t="s">
        <v>270</v>
      </c>
      <c r="E212" s="28" t="s">
        <v>264</v>
      </c>
      <c r="F212" s="29">
        <v>32342</v>
      </c>
      <c r="G212" s="30" t="s">
        <v>197</v>
      </c>
      <c r="H212" s="31">
        <v>380000</v>
      </c>
      <c r="I212" s="31">
        <v>0</v>
      </c>
      <c r="J212" s="31">
        <v>0</v>
      </c>
      <c r="K212" s="31">
        <f>H212+I212</f>
        <v>380000</v>
      </c>
      <c r="L212" s="31">
        <f t="shared" ref="L212:L273" si="80">K212*1.25</f>
        <v>475000</v>
      </c>
      <c r="M212" s="32">
        <f>K212*1.165</f>
        <v>442700</v>
      </c>
      <c r="N212" s="125"/>
    </row>
    <row r="213" spans="1:14" s="7" customFormat="1" ht="30" customHeight="1" x14ac:dyDescent="0.25">
      <c r="A213" s="14"/>
      <c r="B213" s="15"/>
      <c r="C213" s="15"/>
      <c r="D213" s="15"/>
      <c r="E213" s="15"/>
      <c r="F213" s="16">
        <v>32344</v>
      </c>
      <c r="G213" s="17" t="s">
        <v>198</v>
      </c>
      <c r="H213" s="18">
        <v>20000</v>
      </c>
      <c r="I213" s="18">
        <v>0</v>
      </c>
      <c r="J213" s="18">
        <v>0</v>
      </c>
      <c r="K213" s="18">
        <f t="shared" ref="K213:K214" si="81">H213+I213+J213</f>
        <v>20000</v>
      </c>
      <c r="L213" s="18">
        <f t="shared" si="80"/>
        <v>25000</v>
      </c>
      <c r="M213" s="19">
        <f t="shared" ref="M213:M214" si="82">K213*1.165</f>
        <v>23300</v>
      </c>
      <c r="N213" s="125"/>
    </row>
    <row r="214" spans="1:14" s="7" customFormat="1" ht="30" customHeight="1" x14ac:dyDescent="0.25">
      <c r="A214" s="14"/>
      <c r="B214" s="15"/>
      <c r="C214" s="15"/>
      <c r="D214" s="15"/>
      <c r="E214" s="15"/>
      <c r="F214" s="16">
        <v>323492</v>
      </c>
      <c r="G214" s="17" t="s">
        <v>199</v>
      </c>
      <c r="H214" s="18">
        <v>100000</v>
      </c>
      <c r="I214" s="18">
        <v>0</v>
      </c>
      <c r="J214" s="18">
        <v>0</v>
      </c>
      <c r="K214" s="18">
        <f t="shared" si="81"/>
        <v>100000</v>
      </c>
      <c r="L214" s="18">
        <f t="shared" si="80"/>
        <v>125000</v>
      </c>
      <c r="M214" s="19">
        <f t="shared" si="82"/>
        <v>116500</v>
      </c>
      <c r="N214" s="125"/>
    </row>
    <row r="215" spans="1:14" ht="30" customHeight="1" x14ac:dyDescent="0.25">
      <c r="A215" s="20"/>
      <c r="B215" s="21"/>
      <c r="C215" s="21"/>
      <c r="D215" s="21"/>
      <c r="E215" s="21"/>
      <c r="F215" s="22">
        <v>32353</v>
      </c>
      <c r="G215" s="23" t="s">
        <v>200</v>
      </c>
      <c r="H215" s="24">
        <f>SUM(H216:H217)</f>
        <v>130000</v>
      </c>
      <c r="I215" s="24">
        <f t="shared" ref="I215:M215" si="83">SUM(I216:I217)</f>
        <v>0</v>
      </c>
      <c r="J215" s="24">
        <f t="shared" si="83"/>
        <v>-100000</v>
      </c>
      <c r="K215" s="24">
        <f t="shared" si="83"/>
        <v>30000</v>
      </c>
      <c r="L215" s="24">
        <f t="shared" si="83"/>
        <v>37500</v>
      </c>
      <c r="M215" s="26">
        <f t="shared" si="83"/>
        <v>34950</v>
      </c>
      <c r="N215" s="125"/>
    </row>
    <row r="216" spans="1:14" ht="30" customHeight="1" x14ac:dyDescent="0.25">
      <c r="A216" s="55"/>
      <c r="B216" s="56"/>
      <c r="C216" s="56"/>
      <c r="D216" s="56"/>
      <c r="E216" s="56"/>
      <c r="F216" s="75" t="s">
        <v>293</v>
      </c>
      <c r="G216" s="43" t="s">
        <v>294</v>
      </c>
      <c r="H216" s="37">
        <v>30000</v>
      </c>
      <c r="I216" s="37">
        <v>0</v>
      </c>
      <c r="J216" s="37">
        <v>0</v>
      </c>
      <c r="K216" s="37">
        <f t="shared" ref="K216:K217" si="84">H216+I216+J216</f>
        <v>30000</v>
      </c>
      <c r="L216" s="37">
        <f t="shared" si="80"/>
        <v>37500</v>
      </c>
      <c r="M216" s="60">
        <f t="shared" ref="M216:M217" si="85">K216*1.165</f>
        <v>34950</v>
      </c>
      <c r="N216" s="125"/>
    </row>
    <row r="217" spans="1:14" s="7" customFormat="1" ht="30" customHeight="1" x14ac:dyDescent="0.25">
      <c r="A217" s="14"/>
      <c r="B217" s="15"/>
      <c r="C217" s="15"/>
      <c r="D217" s="15"/>
      <c r="E217" s="15"/>
      <c r="F217" s="16">
        <v>32353</v>
      </c>
      <c r="G217" s="17" t="s">
        <v>201</v>
      </c>
      <c r="H217" s="18">
        <v>100000</v>
      </c>
      <c r="I217" s="18">
        <v>0</v>
      </c>
      <c r="J217" s="18">
        <v>-100000</v>
      </c>
      <c r="K217" s="18">
        <f t="shared" si="84"/>
        <v>0</v>
      </c>
      <c r="L217" s="18">
        <f t="shared" si="80"/>
        <v>0</v>
      </c>
      <c r="M217" s="60">
        <f t="shared" si="85"/>
        <v>0</v>
      </c>
      <c r="N217" s="127"/>
    </row>
    <row r="218" spans="1:14" s="7" customFormat="1" ht="30" customHeight="1" x14ac:dyDescent="0.25">
      <c r="A218" s="76"/>
      <c r="B218" s="21"/>
      <c r="C218" s="21"/>
      <c r="D218" s="21"/>
      <c r="E218" s="21"/>
      <c r="F218" s="22" t="s">
        <v>283</v>
      </c>
      <c r="G218" s="23" t="s">
        <v>284</v>
      </c>
      <c r="H218" s="24">
        <f>H219</f>
        <v>105000</v>
      </c>
      <c r="I218" s="24">
        <f t="shared" ref="I218:M218" si="86">I219</f>
        <v>0</v>
      </c>
      <c r="J218" s="24">
        <f t="shared" si="86"/>
        <v>0</v>
      </c>
      <c r="K218" s="24">
        <f t="shared" si="86"/>
        <v>105000</v>
      </c>
      <c r="L218" s="24">
        <f t="shared" si="86"/>
        <v>131250</v>
      </c>
      <c r="M218" s="26">
        <f t="shared" si="86"/>
        <v>122325</v>
      </c>
      <c r="N218" s="125"/>
    </row>
    <row r="219" spans="1:14" s="7" customFormat="1" ht="30" customHeight="1" x14ac:dyDescent="0.25">
      <c r="A219" s="14"/>
      <c r="B219" s="15"/>
      <c r="C219" s="15"/>
      <c r="D219" s="15"/>
      <c r="E219" s="15"/>
      <c r="F219" s="16" t="s">
        <v>283</v>
      </c>
      <c r="G219" s="17" t="s">
        <v>285</v>
      </c>
      <c r="H219" s="18">
        <v>105000</v>
      </c>
      <c r="I219" s="18">
        <v>0</v>
      </c>
      <c r="J219" s="18">
        <v>0</v>
      </c>
      <c r="K219" s="18">
        <f t="shared" ref="K219" si="87">H219+I219+J219</f>
        <v>105000</v>
      </c>
      <c r="L219" s="18">
        <f t="shared" si="80"/>
        <v>131250</v>
      </c>
      <c r="M219" s="19">
        <f>K219*1.165</f>
        <v>122325</v>
      </c>
      <c r="N219" s="125"/>
    </row>
    <row r="220" spans="1:14" ht="30" customHeight="1" x14ac:dyDescent="0.25">
      <c r="A220" s="20"/>
      <c r="B220" s="21"/>
      <c r="C220" s="21"/>
      <c r="D220" s="21"/>
      <c r="E220" s="21"/>
      <c r="F220" s="22">
        <v>32363</v>
      </c>
      <c r="G220" s="23" t="s">
        <v>202</v>
      </c>
      <c r="H220" s="24">
        <f>SUM(H221:H223)</f>
        <v>2372900</v>
      </c>
      <c r="I220" s="24">
        <f t="shared" ref="I220:M220" si="88">SUM(I221:I223)</f>
        <v>0</v>
      </c>
      <c r="J220" s="24">
        <f t="shared" si="88"/>
        <v>0</v>
      </c>
      <c r="K220" s="24">
        <f t="shared" si="88"/>
        <v>2372900</v>
      </c>
      <c r="L220" s="24">
        <f t="shared" si="88"/>
        <v>2966125</v>
      </c>
      <c r="M220" s="26">
        <f t="shared" si="88"/>
        <v>2372900</v>
      </c>
      <c r="N220" s="125"/>
    </row>
    <row r="221" spans="1:14" s="7" customFormat="1" ht="30" customHeight="1" x14ac:dyDescent="0.25">
      <c r="A221" s="14"/>
      <c r="B221" s="15"/>
      <c r="C221" s="15"/>
      <c r="D221" s="15"/>
      <c r="E221" s="15"/>
      <c r="F221" s="16">
        <v>323630</v>
      </c>
      <c r="G221" s="17" t="s">
        <v>203</v>
      </c>
      <c r="H221" s="18">
        <v>812900</v>
      </c>
      <c r="I221" s="18">
        <v>0</v>
      </c>
      <c r="J221" s="18">
        <v>0</v>
      </c>
      <c r="K221" s="18">
        <f t="shared" ref="K221:K223" si="89">H221+I221+J221</f>
        <v>812900</v>
      </c>
      <c r="L221" s="18">
        <f t="shared" si="80"/>
        <v>1016125</v>
      </c>
      <c r="M221" s="19">
        <f t="shared" ref="M221:M223" si="90">K221</f>
        <v>812900</v>
      </c>
      <c r="N221" s="125"/>
    </row>
    <row r="222" spans="1:14" s="7" customFormat="1" ht="30" customHeight="1" x14ac:dyDescent="0.25">
      <c r="A222" s="14"/>
      <c r="B222" s="15"/>
      <c r="C222" s="15"/>
      <c r="D222" s="15"/>
      <c r="E222" s="15"/>
      <c r="F222" s="16">
        <v>323631</v>
      </c>
      <c r="G222" s="17" t="s">
        <v>204</v>
      </c>
      <c r="H222" s="18">
        <v>125000</v>
      </c>
      <c r="I222" s="18">
        <v>0</v>
      </c>
      <c r="J222" s="18">
        <v>0</v>
      </c>
      <c r="K222" s="18">
        <f t="shared" si="89"/>
        <v>125000</v>
      </c>
      <c r="L222" s="18">
        <f t="shared" si="80"/>
        <v>156250</v>
      </c>
      <c r="M222" s="19">
        <f t="shared" si="90"/>
        <v>125000</v>
      </c>
      <c r="N222" s="125"/>
    </row>
    <row r="223" spans="1:14" s="7" customFormat="1" ht="30" customHeight="1" x14ac:dyDescent="0.25">
      <c r="A223" s="14"/>
      <c r="B223" s="15"/>
      <c r="C223" s="15"/>
      <c r="D223" s="15"/>
      <c r="E223" s="15"/>
      <c r="F223" s="16" t="s">
        <v>297</v>
      </c>
      <c r="G223" s="17" t="s">
        <v>296</v>
      </c>
      <c r="H223" s="37">
        <v>1435000</v>
      </c>
      <c r="I223" s="37">
        <v>0</v>
      </c>
      <c r="J223" s="37">
        <v>0</v>
      </c>
      <c r="K223" s="37">
        <f t="shared" si="89"/>
        <v>1435000</v>
      </c>
      <c r="L223" s="37">
        <f t="shared" si="80"/>
        <v>1793750</v>
      </c>
      <c r="M223" s="41">
        <f t="shared" si="90"/>
        <v>1435000</v>
      </c>
      <c r="N223" s="125"/>
    </row>
    <row r="224" spans="1:14" ht="30" customHeight="1" x14ac:dyDescent="0.25">
      <c r="A224" s="20"/>
      <c r="B224" s="21"/>
      <c r="C224" s="21"/>
      <c r="D224" s="21"/>
      <c r="E224" s="21"/>
      <c r="F224" s="22">
        <v>32369</v>
      </c>
      <c r="G224" s="23" t="s">
        <v>205</v>
      </c>
      <c r="H224" s="24">
        <f>H225</f>
        <v>250000</v>
      </c>
      <c r="I224" s="24">
        <f t="shared" ref="I224:M224" si="91">I225</f>
        <v>0</v>
      </c>
      <c r="J224" s="24">
        <f t="shared" si="91"/>
        <v>0</v>
      </c>
      <c r="K224" s="24">
        <f t="shared" si="91"/>
        <v>250000</v>
      </c>
      <c r="L224" s="24">
        <f t="shared" si="91"/>
        <v>312500</v>
      </c>
      <c r="M224" s="26">
        <f t="shared" si="91"/>
        <v>312500</v>
      </c>
      <c r="N224" s="125"/>
    </row>
    <row r="225" spans="1:14" ht="30" customHeight="1" x14ac:dyDescent="0.25">
      <c r="A225" s="27"/>
      <c r="B225" s="28" t="s">
        <v>269</v>
      </c>
      <c r="C225" s="28" t="s">
        <v>261</v>
      </c>
      <c r="D225" s="28" t="s">
        <v>270</v>
      </c>
      <c r="E225" s="28" t="s">
        <v>262</v>
      </c>
      <c r="F225" s="29">
        <v>323691</v>
      </c>
      <c r="G225" s="30" t="s">
        <v>206</v>
      </c>
      <c r="H225" s="31">
        <v>250000</v>
      </c>
      <c r="I225" s="31">
        <v>0</v>
      </c>
      <c r="J225" s="31">
        <v>0</v>
      </c>
      <c r="K225" s="31">
        <f t="shared" ref="K225:K226" si="92">H225+I225+J225</f>
        <v>250000</v>
      </c>
      <c r="L225" s="31">
        <f t="shared" si="80"/>
        <v>312500</v>
      </c>
      <c r="M225" s="32">
        <v>312500</v>
      </c>
      <c r="N225" s="125"/>
    </row>
    <row r="226" spans="1:14" ht="30" customHeight="1" x14ac:dyDescent="0.25">
      <c r="A226" s="20"/>
      <c r="B226" s="21"/>
      <c r="C226" s="21"/>
      <c r="D226" s="21"/>
      <c r="E226" s="21"/>
      <c r="F226" s="22">
        <v>32373</v>
      </c>
      <c r="G226" s="23" t="s">
        <v>207</v>
      </c>
      <c r="H226" s="24">
        <v>200000</v>
      </c>
      <c r="I226" s="24">
        <v>0</v>
      </c>
      <c r="J226" s="24">
        <v>0</v>
      </c>
      <c r="K226" s="24">
        <f t="shared" si="92"/>
        <v>200000</v>
      </c>
      <c r="L226" s="24">
        <f t="shared" si="80"/>
        <v>250000</v>
      </c>
      <c r="M226" s="26">
        <f t="shared" ref="M226" si="93">K226*1.165</f>
        <v>233000</v>
      </c>
      <c r="N226" s="125"/>
    </row>
    <row r="227" spans="1:14" ht="30" customHeight="1" x14ac:dyDescent="0.25">
      <c r="A227" s="20"/>
      <c r="B227" s="21"/>
      <c r="C227" s="21"/>
      <c r="D227" s="21"/>
      <c r="E227" s="21"/>
      <c r="F227" s="22">
        <v>32379</v>
      </c>
      <c r="G227" s="23" t="s">
        <v>208</v>
      </c>
      <c r="H227" s="24">
        <f>H228+H232+H234+H236+H239+H240</f>
        <v>505000</v>
      </c>
      <c r="I227" s="24">
        <f t="shared" ref="I227:M227" si="94">I228+I232+I234+I236+I239+I240</f>
        <v>295000</v>
      </c>
      <c r="J227" s="24">
        <f>J228+J232+J234+J236+J239+J240</f>
        <v>-315000</v>
      </c>
      <c r="K227" s="24">
        <f t="shared" si="94"/>
        <v>485000</v>
      </c>
      <c r="L227" s="24">
        <f t="shared" si="94"/>
        <v>606250</v>
      </c>
      <c r="M227" s="26">
        <f t="shared" si="94"/>
        <v>485000</v>
      </c>
      <c r="N227" s="125"/>
    </row>
    <row r="228" spans="1:14" ht="30" customHeight="1" x14ac:dyDescent="0.25">
      <c r="A228" s="27"/>
      <c r="B228" s="28"/>
      <c r="C228" s="28"/>
      <c r="D228" s="28"/>
      <c r="E228" s="28"/>
      <c r="F228" s="29">
        <v>323791</v>
      </c>
      <c r="G228" s="30" t="s">
        <v>209</v>
      </c>
      <c r="H228" s="31">
        <f>SUM(H229:H231)</f>
        <v>70000</v>
      </c>
      <c r="I228" s="31">
        <f t="shared" ref="I228:M228" si="95">SUM(I229:I231)</f>
        <v>100000</v>
      </c>
      <c r="J228" s="31">
        <f t="shared" si="95"/>
        <v>-170000</v>
      </c>
      <c r="K228" s="31">
        <f t="shared" si="95"/>
        <v>0</v>
      </c>
      <c r="L228" s="31">
        <f t="shared" si="95"/>
        <v>0</v>
      </c>
      <c r="M228" s="32">
        <f t="shared" si="95"/>
        <v>0</v>
      </c>
      <c r="N228" s="125"/>
    </row>
    <row r="229" spans="1:14" s="7" customFormat="1" ht="30" customHeight="1" x14ac:dyDescent="0.25">
      <c r="A229" s="14"/>
      <c r="B229" s="15"/>
      <c r="C229" s="15"/>
      <c r="D229" s="15"/>
      <c r="E229" s="15"/>
      <c r="F229" s="16"/>
      <c r="G229" s="17" t="s">
        <v>210</v>
      </c>
      <c r="H229" s="18">
        <v>70000</v>
      </c>
      <c r="I229" s="18">
        <v>0</v>
      </c>
      <c r="J229" s="18">
        <v>-70000</v>
      </c>
      <c r="K229" s="18">
        <f>H229+I229+J229</f>
        <v>0</v>
      </c>
      <c r="L229" s="18">
        <f t="shared" si="80"/>
        <v>0</v>
      </c>
      <c r="M229" s="19">
        <f t="shared" ref="M229:M231" si="96">K229*1.165</f>
        <v>0</v>
      </c>
      <c r="N229" s="125"/>
    </row>
    <row r="230" spans="1:14" s="7" customFormat="1" ht="30" customHeight="1" x14ac:dyDescent="0.25">
      <c r="A230" s="14"/>
      <c r="B230" s="15"/>
      <c r="C230" s="15"/>
      <c r="D230" s="15"/>
      <c r="E230" s="15"/>
      <c r="F230" s="16"/>
      <c r="G230" s="17" t="s">
        <v>307</v>
      </c>
      <c r="H230" s="18">
        <v>0</v>
      </c>
      <c r="I230" s="18">
        <v>50000</v>
      </c>
      <c r="J230" s="18">
        <v>-50000</v>
      </c>
      <c r="K230" s="18">
        <f t="shared" ref="K230:K231" si="97">H230+I230+J230</f>
        <v>0</v>
      </c>
      <c r="L230" s="18">
        <f t="shared" si="80"/>
        <v>0</v>
      </c>
      <c r="M230" s="19">
        <f t="shared" si="96"/>
        <v>0</v>
      </c>
      <c r="N230" s="125"/>
    </row>
    <row r="231" spans="1:14" s="7" customFormat="1" ht="30" customHeight="1" x14ac:dyDescent="0.25">
      <c r="A231" s="14"/>
      <c r="B231" s="15"/>
      <c r="C231" s="15"/>
      <c r="D231" s="15"/>
      <c r="E231" s="15"/>
      <c r="F231" s="16"/>
      <c r="G231" s="17" t="s">
        <v>308</v>
      </c>
      <c r="H231" s="18">
        <v>0</v>
      </c>
      <c r="I231" s="18">
        <v>50000</v>
      </c>
      <c r="J231" s="18">
        <v>-50000</v>
      </c>
      <c r="K231" s="18">
        <f t="shared" si="97"/>
        <v>0</v>
      </c>
      <c r="L231" s="18">
        <f t="shared" si="80"/>
        <v>0</v>
      </c>
      <c r="M231" s="19">
        <f t="shared" si="96"/>
        <v>0</v>
      </c>
      <c r="N231" s="125"/>
    </row>
    <row r="232" spans="1:14" ht="30" customHeight="1" x14ac:dyDescent="0.25">
      <c r="A232" s="27"/>
      <c r="B232" s="28"/>
      <c r="C232" s="28"/>
      <c r="D232" s="28"/>
      <c r="E232" s="28"/>
      <c r="F232" s="29">
        <v>323792</v>
      </c>
      <c r="G232" s="30" t="s">
        <v>211</v>
      </c>
      <c r="H232" s="31">
        <f>H233</f>
        <v>50000</v>
      </c>
      <c r="I232" s="31">
        <f t="shared" ref="I232:M232" si="98">I233</f>
        <v>0</v>
      </c>
      <c r="J232" s="31">
        <f t="shared" si="98"/>
        <v>-50000</v>
      </c>
      <c r="K232" s="31">
        <f t="shared" si="98"/>
        <v>0</v>
      </c>
      <c r="L232" s="31">
        <f t="shared" si="98"/>
        <v>0</v>
      </c>
      <c r="M232" s="32">
        <f t="shared" si="98"/>
        <v>0</v>
      </c>
      <c r="N232" s="125"/>
    </row>
    <row r="233" spans="1:14" s="7" customFormat="1" ht="30" customHeight="1" x14ac:dyDescent="0.25">
      <c r="A233" s="14"/>
      <c r="B233" s="15"/>
      <c r="C233" s="15"/>
      <c r="D233" s="15"/>
      <c r="E233" s="15"/>
      <c r="F233" s="16"/>
      <c r="G233" s="53" t="s">
        <v>259</v>
      </c>
      <c r="H233" s="18">
        <v>50000</v>
      </c>
      <c r="I233" s="18">
        <v>0</v>
      </c>
      <c r="J233" s="18">
        <v>-50000</v>
      </c>
      <c r="K233" s="18">
        <f>H233+I233+J233</f>
        <v>0</v>
      </c>
      <c r="L233" s="18">
        <f t="shared" si="80"/>
        <v>0</v>
      </c>
      <c r="M233" s="19">
        <f>K233*1.165</f>
        <v>0</v>
      </c>
      <c r="N233" s="125"/>
    </row>
    <row r="234" spans="1:14" ht="30" customHeight="1" x14ac:dyDescent="0.25">
      <c r="A234" s="27"/>
      <c r="B234" s="28"/>
      <c r="C234" s="28"/>
      <c r="D234" s="28"/>
      <c r="E234" s="28"/>
      <c r="F234" s="29">
        <v>323793</v>
      </c>
      <c r="G234" s="30" t="s">
        <v>212</v>
      </c>
      <c r="H234" s="31">
        <f>H235</f>
        <v>50000</v>
      </c>
      <c r="I234" s="31">
        <f t="shared" ref="I234:M234" si="99">I235</f>
        <v>0</v>
      </c>
      <c r="J234" s="31">
        <f t="shared" si="99"/>
        <v>-50000</v>
      </c>
      <c r="K234" s="31">
        <f t="shared" si="99"/>
        <v>0</v>
      </c>
      <c r="L234" s="31">
        <f t="shared" si="99"/>
        <v>0</v>
      </c>
      <c r="M234" s="32">
        <f t="shared" si="99"/>
        <v>0</v>
      </c>
      <c r="N234" s="125"/>
    </row>
    <row r="235" spans="1:14" s="7" customFormat="1" ht="30" customHeight="1" x14ac:dyDescent="0.25">
      <c r="A235" s="14"/>
      <c r="B235" s="15"/>
      <c r="C235" s="15"/>
      <c r="D235" s="15"/>
      <c r="E235" s="15"/>
      <c r="F235" s="16"/>
      <c r="G235" s="53" t="s">
        <v>257</v>
      </c>
      <c r="H235" s="18">
        <v>50000</v>
      </c>
      <c r="I235" s="18">
        <v>0</v>
      </c>
      <c r="J235" s="18">
        <v>-50000</v>
      </c>
      <c r="K235" s="18">
        <f>H235+I235+J235</f>
        <v>0</v>
      </c>
      <c r="L235" s="18">
        <f t="shared" si="80"/>
        <v>0</v>
      </c>
      <c r="M235" s="19">
        <f>K235*1.165</f>
        <v>0</v>
      </c>
      <c r="N235" s="125"/>
    </row>
    <row r="236" spans="1:14" ht="30" customHeight="1" x14ac:dyDescent="0.25">
      <c r="A236" s="27"/>
      <c r="B236" s="28"/>
      <c r="C236" s="28"/>
      <c r="D236" s="28"/>
      <c r="E236" s="28"/>
      <c r="F236" s="29">
        <v>323795</v>
      </c>
      <c r="G236" s="30" t="s">
        <v>213</v>
      </c>
      <c r="H236" s="31">
        <f>SUM(H237:H238)</f>
        <v>35000</v>
      </c>
      <c r="I236" s="31">
        <f t="shared" ref="I236:M236" si="100">SUM(I237:I238)</f>
        <v>0</v>
      </c>
      <c r="J236" s="31">
        <f t="shared" si="100"/>
        <v>0</v>
      </c>
      <c r="K236" s="31">
        <f t="shared" si="100"/>
        <v>35000</v>
      </c>
      <c r="L236" s="31">
        <f t="shared" si="100"/>
        <v>43750</v>
      </c>
      <c r="M236" s="32">
        <f t="shared" si="100"/>
        <v>35000</v>
      </c>
      <c r="N236" s="125"/>
    </row>
    <row r="237" spans="1:14" s="7" customFormat="1" ht="30" customHeight="1" x14ac:dyDescent="0.25">
      <c r="A237" s="14"/>
      <c r="B237" s="15"/>
      <c r="C237" s="15"/>
      <c r="D237" s="15"/>
      <c r="E237" s="15"/>
      <c r="F237" s="16"/>
      <c r="G237" s="17" t="s">
        <v>214</v>
      </c>
      <c r="H237" s="18">
        <v>30000</v>
      </c>
      <c r="I237" s="18">
        <v>0</v>
      </c>
      <c r="J237" s="18">
        <v>0</v>
      </c>
      <c r="K237" s="18">
        <f t="shared" ref="K237:K238" si="101">H237+I237+J237</f>
        <v>30000</v>
      </c>
      <c r="L237" s="18">
        <f t="shared" si="80"/>
        <v>37500</v>
      </c>
      <c r="M237" s="19">
        <f t="shared" ref="M237:M238" si="102">K237</f>
        <v>30000</v>
      </c>
      <c r="N237" s="125"/>
    </row>
    <row r="238" spans="1:14" s="7" customFormat="1" ht="30" customHeight="1" x14ac:dyDescent="0.25">
      <c r="A238" s="14"/>
      <c r="B238" s="15"/>
      <c r="C238" s="15"/>
      <c r="D238" s="15"/>
      <c r="E238" s="15"/>
      <c r="F238" s="16"/>
      <c r="G238" s="17" t="s">
        <v>215</v>
      </c>
      <c r="H238" s="18">
        <v>5000</v>
      </c>
      <c r="I238" s="18">
        <v>0</v>
      </c>
      <c r="J238" s="18">
        <v>0</v>
      </c>
      <c r="K238" s="18">
        <f t="shared" si="101"/>
        <v>5000</v>
      </c>
      <c r="L238" s="18">
        <f t="shared" si="80"/>
        <v>6250</v>
      </c>
      <c r="M238" s="19">
        <f t="shared" si="102"/>
        <v>5000</v>
      </c>
      <c r="N238" s="125"/>
    </row>
    <row r="239" spans="1:14" ht="30" customHeight="1" x14ac:dyDescent="0.25">
      <c r="A239" s="27"/>
      <c r="B239" s="28"/>
      <c r="C239" s="28"/>
      <c r="D239" s="28"/>
      <c r="E239" s="28"/>
      <c r="F239" s="29">
        <v>32379</v>
      </c>
      <c r="G239" s="30" t="s">
        <v>216</v>
      </c>
      <c r="H239" s="31">
        <v>300000</v>
      </c>
      <c r="I239" s="31">
        <v>0</v>
      </c>
      <c r="J239" s="31">
        <v>0</v>
      </c>
      <c r="K239" s="31">
        <f>SUM(H239:J239)</f>
        <v>300000</v>
      </c>
      <c r="L239" s="31">
        <f t="shared" si="80"/>
        <v>375000</v>
      </c>
      <c r="M239" s="32">
        <v>300000</v>
      </c>
      <c r="N239" s="125"/>
    </row>
    <row r="240" spans="1:14" s="115" customFormat="1" ht="42.75" customHeight="1" x14ac:dyDescent="0.25">
      <c r="A240" s="27"/>
      <c r="B240" s="28"/>
      <c r="C240" s="28"/>
      <c r="D240" s="28"/>
      <c r="E240" s="28"/>
      <c r="F240" s="29">
        <v>32379</v>
      </c>
      <c r="G240" s="30" t="s">
        <v>317</v>
      </c>
      <c r="H240" s="31">
        <v>0</v>
      </c>
      <c r="I240" s="31">
        <v>195000</v>
      </c>
      <c r="J240" s="31">
        <v>-45000</v>
      </c>
      <c r="K240" s="31">
        <f>SUM(H240:J240)</f>
        <v>150000</v>
      </c>
      <c r="L240" s="31">
        <f t="shared" si="80"/>
        <v>187500</v>
      </c>
      <c r="M240" s="32">
        <f>K240</f>
        <v>150000</v>
      </c>
      <c r="N240" s="125"/>
    </row>
    <row r="241" spans="1:14" s="7" customFormat="1" ht="30" customHeight="1" x14ac:dyDescent="0.25">
      <c r="A241" s="20"/>
      <c r="B241" s="21" t="s">
        <v>271</v>
      </c>
      <c r="C241" s="21" t="s">
        <v>261</v>
      </c>
      <c r="D241" s="21" t="s">
        <v>303</v>
      </c>
      <c r="E241" s="21" t="s">
        <v>262</v>
      </c>
      <c r="F241" s="22">
        <v>32382</v>
      </c>
      <c r="G241" s="23" t="s">
        <v>217</v>
      </c>
      <c r="H241" s="24">
        <f>SUM(H242:H255)</f>
        <v>903000</v>
      </c>
      <c r="I241" s="24">
        <f t="shared" ref="I241:M241" si="103">SUM(I242:I255)</f>
        <v>25000</v>
      </c>
      <c r="J241" s="24">
        <f t="shared" si="103"/>
        <v>-34000</v>
      </c>
      <c r="K241" s="24">
        <f t="shared" si="103"/>
        <v>894000</v>
      </c>
      <c r="L241" s="24">
        <f t="shared" si="103"/>
        <v>1117500</v>
      </c>
      <c r="M241" s="26">
        <f t="shared" si="103"/>
        <v>1064015</v>
      </c>
      <c r="N241" s="125"/>
    </row>
    <row r="242" spans="1:14" s="7" customFormat="1" ht="30" customHeight="1" x14ac:dyDescent="0.25">
      <c r="A242" s="14"/>
      <c r="B242" s="15"/>
      <c r="C242" s="15"/>
      <c r="D242" s="15"/>
      <c r="E242" s="15"/>
      <c r="F242" s="16">
        <v>32382</v>
      </c>
      <c r="G242" s="17" t="s">
        <v>218</v>
      </c>
      <c r="H242" s="18">
        <v>132000</v>
      </c>
      <c r="I242" s="18">
        <v>0</v>
      </c>
      <c r="J242" s="18">
        <v>0</v>
      </c>
      <c r="K242" s="37">
        <f>H242+I242+J242</f>
        <v>132000</v>
      </c>
      <c r="L242" s="37">
        <f t="shared" si="80"/>
        <v>165000</v>
      </c>
      <c r="M242" s="19">
        <f>H242</f>
        <v>132000</v>
      </c>
      <c r="N242" s="125"/>
    </row>
    <row r="243" spans="1:14" s="7" customFormat="1" ht="30" customHeight="1" x14ac:dyDescent="0.25">
      <c r="A243" s="14"/>
      <c r="B243" s="15"/>
      <c r="C243" s="15"/>
      <c r="D243" s="15"/>
      <c r="E243" s="15"/>
      <c r="F243" s="16">
        <v>32382</v>
      </c>
      <c r="G243" s="17" t="s">
        <v>219</v>
      </c>
      <c r="H243" s="18">
        <v>150000</v>
      </c>
      <c r="I243" s="18">
        <v>0</v>
      </c>
      <c r="J243" s="18">
        <v>0</v>
      </c>
      <c r="K243" s="37">
        <f t="shared" ref="K243:K273" si="104">H243+I243+J243</f>
        <v>150000</v>
      </c>
      <c r="L243" s="37">
        <f t="shared" si="80"/>
        <v>187500</v>
      </c>
      <c r="M243" s="19">
        <f t="shared" ref="M243:M246" si="105">K243*1.25</f>
        <v>187500</v>
      </c>
      <c r="N243" s="125"/>
    </row>
    <row r="244" spans="1:14" s="7" customFormat="1" ht="30" customHeight="1" x14ac:dyDescent="0.25">
      <c r="A244" s="14"/>
      <c r="B244" s="15"/>
      <c r="C244" s="15"/>
      <c r="D244" s="15"/>
      <c r="E244" s="15"/>
      <c r="F244" s="16">
        <v>32382</v>
      </c>
      <c r="G244" s="17" t="s">
        <v>220</v>
      </c>
      <c r="H244" s="18">
        <v>30000</v>
      </c>
      <c r="I244" s="18">
        <v>0</v>
      </c>
      <c r="J244" s="18">
        <v>0</v>
      </c>
      <c r="K244" s="37">
        <f t="shared" si="104"/>
        <v>30000</v>
      </c>
      <c r="L244" s="37">
        <f t="shared" si="80"/>
        <v>37500</v>
      </c>
      <c r="M244" s="19">
        <f t="shared" si="105"/>
        <v>37500</v>
      </c>
      <c r="N244" s="125"/>
    </row>
    <row r="245" spans="1:14" s="7" customFormat="1" ht="30" customHeight="1" x14ac:dyDescent="0.25">
      <c r="A245" s="14"/>
      <c r="B245" s="15"/>
      <c r="C245" s="15"/>
      <c r="D245" s="15"/>
      <c r="E245" s="15"/>
      <c r="F245" s="16">
        <v>32382</v>
      </c>
      <c r="G245" s="17" t="s">
        <v>221</v>
      </c>
      <c r="H245" s="18">
        <v>92000</v>
      </c>
      <c r="I245" s="18">
        <v>0</v>
      </c>
      <c r="J245" s="18">
        <v>-34000</v>
      </c>
      <c r="K245" s="37">
        <f t="shared" si="104"/>
        <v>58000</v>
      </c>
      <c r="L245" s="37">
        <f t="shared" si="80"/>
        <v>72500</v>
      </c>
      <c r="M245" s="19">
        <f t="shared" si="105"/>
        <v>72500</v>
      </c>
      <c r="N245" s="125"/>
    </row>
    <row r="246" spans="1:14" s="7" customFormat="1" ht="30" customHeight="1" x14ac:dyDescent="0.25">
      <c r="A246" s="14"/>
      <c r="B246" s="15"/>
      <c r="C246" s="15"/>
      <c r="D246" s="15"/>
      <c r="E246" s="15"/>
      <c r="F246" s="16">
        <v>32382</v>
      </c>
      <c r="G246" s="17" t="s">
        <v>222</v>
      </c>
      <c r="H246" s="18">
        <v>90000</v>
      </c>
      <c r="I246" s="18">
        <v>0</v>
      </c>
      <c r="J246" s="18">
        <v>0</v>
      </c>
      <c r="K246" s="37">
        <f t="shared" si="104"/>
        <v>90000</v>
      </c>
      <c r="L246" s="37">
        <f t="shared" si="80"/>
        <v>112500</v>
      </c>
      <c r="M246" s="19">
        <f t="shared" si="105"/>
        <v>112500</v>
      </c>
      <c r="N246" s="125"/>
    </row>
    <row r="247" spans="1:14" s="7" customFormat="1" ht="30" customHeight="1" x14ac:dyDescent="0.25">
      <c r="A247" s="14"/>
      <c r="B247" s="15"/>
      <c r="C247" s="15"/>
      <c r="D247" s="15"/>
      <c r="E247" s="15"/>
      <c r="F247" s="16">
        <v>32382</v>
      </c>
      <c r="G247" s="17" t="s">
        <v>223</v>
      </c>
      <c r="H247" s="18">
        <v>60000</v>
      </c>
      <c r="I247" s="18">
        <v>0</v>
      </c>
      <c r="J247" s="18">
        <v>0</v>
      </c>
      <c r="K247" s="37">
        <f t="shared" si="104"/>
        <v>60000</v>
      </c>
      <c r="L247" s="37">
        <f t="shared" si="80"/>
        <v>75000</v>
      </c>
      <c r="M247" s="19">
        <f>K247*1.165</f>
        <v>69900</v>
      </c>
      <c r="N247" s="125"/>
    </row>
    <row r="248" spans="1:14" s="7" customFormat="1" ht="30" customHeight="1" x14ac:dyDescent="0.25">
      <c r="A248" s="14"/>
      <c r="B248" s="15"/>
      <c r="C248" s="15"/>
      <c r="D248" s="15"/>
      <c r="E248" s="15"/>
      <c r="F248" s="16">
        <v>32382</v>
      </c>
      <c r="G248" s="17" t="s">
        <v>224</v>
      </c>
      <c r="H248" s="18">
        <v>50000</v>
      </c>
      <c r="I248" s="18">
        <v>0</v>
      </c>
      <c r="J248" s="18">
        <v>0</v>
      </c>
      <c r="K248" s="37">
        <f t="shared" si="104"/>
        <v>50000</v>
      </c>
      <c r="L248" s="37">
        <f t="shared" si="80"/>
        <v>62500</v>
      </c>
      <c r="M248" s="19">
        <f>K248*1.25</f>
        <v>62500</v>
      </c>
      <c r="N248" s="125"/>
    </row>
    <row r="249" spans="1:14" s="7" customFormat="1" ht="30" customHeight="1" x14ac:dyDescent="0.25">
      <c r="A249" s="14"/>
      <c r="B249" s="15"/>
      <c r="C249" s="15"/>
      <c r="D249" s="15"/>
      <c r="E249" s="15"/>
      <c r="F249" s="16">
        <v>32382</v>
      </c>
      <c r="G249" s="17" t="s">
        <v>225</v>
      </c>
      <c r="H249" s="18">
        <v>40000</v>
      </c>
      <c r="I249" s="18">
        <v>0</v>
      </c>
      <c r="J249" s="18">
        <v>0</v>
      </c>
      <c r="K249" s="37">
        <f t="shared" si="104"/>
        <v>40000</v>
      </c>
      <c r="L249" s="37">
        <f t="shared" si="80"/>
        <v>50000</v>
      </c>
      <c r="M249" s="19">
        <f t="shared" ref="M249:M250" si="106">K249*1.165</f>
        <v>46600</v>
      </c>
      <c r="N249" s="125"/>
    </row>
    <row r="250" spans="1:14" s="7" customFormat="1" ht="30" customHeight="1" x14ac:dyDescent="0.25">
      <c r="A250" s="14"/>
      <c r="B250" s="15"/>
      <c r="C250" s="15"/>
      <c r="D250" s="15"/>
      <c r="E250" s="15"/>
      <c r="F250" s="16">
        <v>32382</v>
      </c>
      <c r="G250" s="17" t="s">
        <v>226</v>
      </c>
      <c r="H250" s="18">
        <v>50000</v>
      </c>
      <c r="I250" s="18">
        <v>0</v>
      </c>
      <c r="J250" s="18">
        <v>0</v>
      </c>
      <c r="K250" s="37">
        <f t="shared" si="104"/>
        <v>50000</v>
      </c>
      <c r="L250" s="37">
        <f t="shared" si="80"/>
        <v>62500</v>
      </c>
      <c r="M250" s="19">
        <f t="shared" si="106"/>
        <v>58250</v>
      </c>
      <c r="N250" s="125"/>
    </row>
    <row r="251" spans="1:14" s="7" customFormat="1" ht="30" customHeight="1" x14ac:dyDescent="0.25">
      <c r="A251" s="14"/>
      <c r="B251" s="15"/>
      <c r="C251" s="15"/>
      <c r="D251" s="15"/>
      <c r="E251" s="15"/>
      <c r="F251" s="74" t="s">
        <v>227</v>
      </c>
      <c r="G251" s="35" t="s">
        <v>228</v>
      </c>
      <c r="H251" s="18">
        <v>100000</v>
      </c>
      <c r="I251" s="18">
        <v>25000</v>
      </c>
      <c r="J251" s="18">
        <v>0</v>
      </c>
      <c r="K251" s="37">
        <f t="shared" si="104"/>
        <v>125000</v>
      </c>
      <c r="L251" s="37">
        <f t="shared" si="80"/>
        <v>156250</v>
      </c>
      <c r="M251" s="19">
        <f>K251*1.25</f>
        <v>156250</v>
      </c>
      <c r="N251" s="125"/>
    </row>
    <row r="252" spans="1:14" s="7" customFormat="1" ht="30" customHeight="1" x14ac:dyDescent="0.25">
      <c r="A252" s="14"/>
      <c r="B252" s="15"/>
      <c r="C252" s="15"/>
      <c r="D252" s="15"/>
      <c r="E252" s="15"/>
      <c r="F252" s="74" t="s">
        <v>227</v>
      </c>
      <c r="G252" s="35" t="s">
        <v>229</v>
      </c>
      <c r="H252" s="18">
        <v>53000</v>
      </c>
      <c r="I252" s="18">
        <v>0</v>
      </c>
      <c r="J252" s="18">
        <v>0</v>
      </c>
      <c r="K252" s="37">
        <f t="shared" si="104"/>
        <v>53000</v>
      </c>
      <c r="L252" s="37">
        <f t="shared" si="80"/>
        <v>66250</v>
      </c>
      <c r="M252" s="19">
        <f>K252*1.165</f>
        <v>61745</v>
      </c>
      <c r="N252" s="125"/>
    </row>
    <row r="253" spans="1:14" s="7" customFormat="1" ht="30" customHeight="1" x14ac:dyDescent="0.25">
      <c r="A253" s="14"/>
      <c r="B253" s="15"/>
      <c r="C253" s="15"/>
      <c r="D253" s="15"/>
      <c r="E253" s="15"/>
      <c r="F253" s="74" t="s">
        <v>227</v>
      </c>
      <c r="G253" s="35" t="s">
        <v>230</v>
      </c>
      <c r="H253" s="18">
        <v>18000</v>
      </c>
      <c r="I253" s="18">
        <v>0</v>
      </c>
      <c r="J253" s="18">
        <v>0</v>
      </c>
      <c r="K253" s="37">
        <f t="shared" si="104"/>
        <v>18000</v>
      </c>
      <c r="L253" s="37">
        <f t="shared" si="80"/>
        <v>22500</v>
      </c>
      <c r="M253" s="19">
        <f>K253*1.25</f>
        <v>22500</v>
      </c>
      <c r="N253" s="125"/>
    </row>
    <row r="254" spans="1:14" s="7" customFormat="1" ht="30" customHeight="1" x14ac:dyDescent="0.25">
      <c r="A254" s="14"/>
      <c r="B254" s="15"/>
      <c r="C254" s="15"/>
      <c r="D254" s="15"/>
      <c r="E254" s="15"/>
      <c r="F254" s="74" t="s">
        <v>227</v>
      </c>
      <c r="G254" s="35" t="s">
        <v>231</v>
      </c>
      <c r="H254" s="18">
        <v>18000</v>
      </c>
      <c r="I254" s="18">
        <v>0</v>
      </c>
      <c r="J254" s="18">
        <v>0</v>
      </c>
      <c r="K254" s="37">
        <f t="shared" si="104"/>
        <v>18000</v>
      </c>
      <c r="L254" s="37">
        <f t="shared" si="80"/>
        <v>22500</v>
      </c>
      <c r="M254" s="19">
        <f t="shared" ref="M254:M255" si="107">K254*1.165</f>
        <v>20970</v>
      </c>
      <c r="N254" s="125"/>
    </row>
    <row r="255" spans="1:14" s="7" customFormat="1" ht="30" customHeight="1" x14ac:dyDescent="0.25">
      <c r="A255" s="14"/>
      <c r="B255" s="15"/>
      <c r="C255" s="15"/>
      <c r="D255" s="15"/>
      <c r="E255" s="15"/>
      <c r="F255" s="74" t="s">
        <v>227</v>
      </c>
      <c r="G255" s="35" t="s">
        <v>253</v>
      </c>
      <c r="H255" s="18">
        <v>20000</v>
      </c>
      <c r="I255" s="18">
        <v>0</v>
      </c>
      <c r="J255" s="18">
        <v>0</v>
      </c>
      <c r="K255" s="37">
        <f t="shared" si="104"/>
        <v>20000</v>
      </c>
      <c r="L255" s="37">
        <f t="shared" si="80"/>
        <v>25000</v>
      </c>
      <c r="M255" s="19">
        <f t="shared" si="107"/>
        <v>23300</v>
      </c>
      <c r="N255" s="125"/>
    </row>
    <row r="256" spans="1:14" ht="30" customHeight="1" x14ac:dyDescent="0.25">
      <c r="A256" s="20"/>
      <c r="B256" s="21" t="s">
        <v>260</v>
      </c>
      <c r="C256" s="21" t="s">
        <v>263</v>
      </c>
      <c r="D256" s="21"/>
      <c r="E256" s="21" t="s">
        <v>264</v>
      </c>
      <c r="F256" s="22">
        <v>32389</v>
      </c>
      <c r="G256" s="23" t="s">
        <v>232</v>
      </c>
      <c r="H256" s="24">
        <v>350000</v>
      </c>
      <c r="I256" s="24">
        <v>0</v>
      </c>
      <c r="J256" s="24">
        <v>0</v>
      </c>
      <c r="K256" s="24">
        <f t="shared" si="104"/>
        <v>350000</v>
      </c>
      <c r="L256" s="24">
        <f t="shared" si="80"/>
        <v>437500</v>
      </c>
      <c r="M256" s="26">
        <f>K256*1.165</f>
        <v>407750</v>
      </c>
      <c r="N256" s="125"/>
    </row>
    <row r="257" spans="1:14" ht="30" customHeight="1" x14ac:dyDescent="0.25">
      <c r="A257" s="20"/>
      <c r="B257" s="21" t="s">
        <v>260</v>
      </c>
      <c r="C257" s="21" t="s">
        <v>261</v>
      </c>
      <c r="D257" s="21" t="s">
        <v>266</v>
      </c>
      <c r="E257" s="21" t="s">
        <v>262</v>
      </c>
      <c r="F257" s="22">
        <v>32391</v>
      </c>
      <c r="G257" s="23" t="s">
        <v>233</v>
      </c>
      <c r="H257" s="24">
        <f>SUM(H258:H260)</f>
        <v>240000</v>
      </c>
      <c r="I257" s="24">
        <f t="shared" ref="I257:M257" si="108">SUM(I258:I260)</f>
        <v>0</v>
      </c>
      <c r="J257" s="24">
        <f t="shared" si="108"/>
        <v>0</v>
      </c>
      <c r="K257" s="24">
        <f t="shared" si="108"/>
        <v>240000</v>
      </c>
      <c r="L257" s="24">
        <f t="shared" si="108"/>
        <v>300000</v>
      </c>
      <c r="M257" s="26">
        <f t="shared" si="108"/>
        <v>279600</v>
      </c>
      <c r="N257" s="125"/>
    </row>
    <row r="258" spans="1:14" s="7" customFormat="1" ht="30" customHeight="1" x14ac:dyDescent="0.25">
      <c r="A258" s="14"/>
      <c r="B258" s="15"/>
      <c r="C258" s="15"/>
      <c r="D258" s="15"/>
      <c r="E258" s="15"/>
      <c r="F258" s="16">
        <v>323910</v>
      </c>
      <c r="G258" s="17" t="s">
        <v>234</v>
      </c>
      <c r="H258" s="18">
        <v>65000</v>
      </c>
      <c r="I258" s="18">
        <v>0</v>
      </c>
      <c r="J258" s="18">
        <v>0</v>
      </c>
      <c r="K258" s="37">
        <f t="shared" si="104"/>
        <v>65000</v>
      </c>
      <c r="L258" s="37">
        <f t="shared" si="80"/>
        <v>81250</v>
      </c>
      <c r="M258" s="19">
        <f t="shared" ref="M258:M260" si="109">K258*1.165</f>
        <v>75725</v>
      </c>
      <c r="N258" s="125"/>
    </row>
    <row r="259" spans="1:14" s="7" customFormat="1" ht="30" customHeight="1" x14ac:dyDescent="0.25">
      <c r="A259" s="14"/>
      <c r="B259" s="15"/>
      <c r="C259" s="15"/>
      <c r="D259" s="15"/>
      <c r="E259" s="15"/>
      <c r="F259" s="16">
        <v>323911</v>
      </c>
      <c r="G259" s="17" t="s">
        <v>235</v>
      </c>
      <c r="H259" s="18">
        <v>65000</v>
      </c>
      <c r="I259" s="18">
        <v>0</v>
      </c>
      <c r="J259" s="18">
        <v>0</v>
      </c>
      <c r="K259" s="37">
        <f t="shared" si="104"/>
        <v>65000</v>
      </c>
      <c r="L259" s="37">
        <f t="shared" si="80"/>
        <v>81250</v>
      </c>
      <c r="M259" s="19">
        <f t="shared" si="109"/>
        <v>75725</v>
      </c>
      <c r="N259" s="125"/>
    </row>
    <row r="260" spans="1:14" s="7" customFormat="1" ht="30" customHeight="1" x14ac:dyDescent="0.25">
      <c r="A260" s="14"/>
      <c r="B260" s="15"/>
      <c r="C260" s="15"/>
      <c r="D260" s="15"/>
      <c r="E260" s="15"/>
      <c r="F260" s="16">
        <v>323912</v>
      </c>
      <c r="G260" s="17" t="s">
        <v>236</v>
      </c>
      <c r="H260" s="18">
        <v>110000</v>
      </c>
      <c r="I260" s="18">
        <v>0</v>
      </c>
      <c r="J260" s="18">
        <v>0</v>
      </c>
      <c r="K260" s="37">
        <f t="shared" si="104"/>
        <v>110000</v>
      </c>
      <c r="L260" s="37">
        <f t="shared" si="80"/>
        <v>137500</v>
      </c>
      <c r="M260" s="19">
        <f t="shared" si="109"/>
        <v>128150</v>
      </c>
      <c r="N260" s="125"/>
    </row>
    <row r="261" spans="1:14" s="7" customFormat="1" ht="30" customHeight="1" x14ac:dyDescent="0.25">
      <c r="A261" s="20"/>
      <c r="B261" s="21"/>
      <c r="C261" s="21"/>
      <c r="D261" s="21"/>
      <c r="E261" s="21"/>
      <c r="F261" s="22">
        <v>32395</v>
      </c>
      <c r="G261" s="23" t="s">
        <v>237</v>
      </c>
      <c r="H261" s="24">
        <f>SUM(H262:H264)</f>
        <v>645000</v>
      </c>
      <c r="I261" s="24">
        <f t="shared" ref="I261:M261" si="110">SUM(I262:I264)</f>
        <v>0</v>
      </c>
      <c r="J261" s="24">
        <f t="shared" si="110"/>
        <v>0</v>
      </c>
      <c r="K261" s="24">
        <f t="shared" si="110"/>
        <v>645000</v>
      </c>
      <c r="L261" s="24">
        <f t="shared" si="110"/>
        <v>806250</v>
      </c>
      <c r="M261" s="26">
        <f t="shared" si="110"/>
        <v>751425</v>
      </c>
      <c r="N261" s="125"/>
    </row>
    <row r="262" spans="1:14" ht="30" customHeight="1" x14ac:dyDescent="0.25">
      <c r="A262" s="77"/>
      <c r="B262" s="56" t="s">
        <v>260</v>
      </c>
      <c r="C262" s="56" t="s">
        <v>263</v>
      </c>
      <c r="D262" s="56"/>
      <c r="E262" s="56" t="s">
        <v>264</v>
      </c>
      <c r="F262" s="75"/>
      <c r="G262" s="43" t="s">
        <v>238</v>
      </c>
      <c r="H262" s="18">
        <v>550000</v>
      </c>
      <c r="I262" s="18">
        <v>0</v>
      </c>
      <c r="J262" s="18">
        <v>0</v>
      </c>
      <c r="K262" s="18">
        <f t="shared" si="104"/>
        <v>550000</v>
      </c>
      <c r="L262" s="18">
        <f t="shared" si="80"/>
        <v>687500</v>
      </c>
      <c r="M262" s="19">
        <f t="shared" ref="M262:M265" si="111">K262*1.165</f>
        <v>640750</v>
      </c>
      <c r="N262" s="125"/>
    </row>
    <row r="263" spans="1:14" ht="30" customHeight="1" x14ac:dyDescent="0.25">
      <c r="A263" s="77"/>
      <c r="B263" s="56"/>
      <c r="C263" s="56"/>
      <c r="D263" s="56"/>
      <c r="E263" s="56"/>
      <c r="F263" s="75"/>
      <c r="G263" s="43" t="s">
        <v>239</v>
      </c>
      <c r="H263" s="18">
        <v>25000</v>
      </c>
      <c r="I263" s="18">
        <v>0</v>
      </c>
      <c r="J263" s="18">
        <v>0</v>
      </c>
      <c r="K263" s="18">
        <f t="shared" si="104"/>
        <v>25000</v>
      </c>
      <c r="L263" s="18">
        <f t="shared" si="80"/>
        <v>31250</v>
      </c>
      <c r="M263" s="19">
        <f t="shared" si="111"/>
        <v>29125</v>
      </c>
      <c r="N263" s="125"/>
    </row>
    <row r="264" spans="1:14" ht="30" customHeight="1" x14ac:dyDescent="0.25">
      <c r="A264" s="77"/>
      <c r="B264" s="56"/>
      <c r="C264" s="56"/>
      <c r="D264" s="56"/>
      <c r="E264" s="56"/>
      <c r="F264" s="75"/>
      <c r="G264" s="43" t="s">
        <v>240</v>
      </c>
      <c r="H264" s="18">
        <v>70000</v>
      </c>
      <c r="I264" s="18">
        <v>0</v>
      </c>
      <c r="J264" s="18">
        <v>0</v>
      </c>
      <c r="K264" s="18">
        <f t="shared" si="104"/>
        <v>70000</v>
      </c>
      <c r="L264" s="18">
        <f t="shared" si="80"/>
        <v>87500</v>
      </c>
      <c r="M264" s="19">
        <f t="shared" si="111"/>
        <v>81550</v>
      </c>
      <c r="N264" s="125"/>
    </row>
    <row r="265" spans="1:14" ht="30" customHeight="1" x14ac:dyDescent="0.25">
      <c r="A265" s="20"/>
      <c r="B265" s="21" t="s">
        <v>269</v>
      </c>
      <c r="C265" s="21" t="s">
        <v>261</v>
      </c>
      <c r="D265" s="21" t="s">
        <v>270</v>
      </c>
      <c r="E265" s="21" t="s">
        <v>262</v>
      </c>
      <c r="F265" s="22">
        <v>32396</v>
      </c>
      <c r="G265" s="23" t="s">
        <v>241</v>
      </c>
      <c r="H265" s="24">
        <v>350000</v>
      </c>
      <c r="I265" s="24">
        <v>0</v>
      </c>
      <c r="J265" s="24">
        <v>0</v>
      </c>
      <c r="K265" s="24">
        <f t="shared" si="104"/>
        <v>350000</v>
      </c>
      <c r="L265" s="24">
        <f t="shared" si="80"/>
        <v>437500</v>
      </c>
      <c r="M265" s="26">
        <f t="shared" si="111"/>
        <v>407750</v>
      </c>
      <c r="N265" s="125"/>
    </row>
    <row r="266" spans="1:14" ht="30" customHeight="1" x14ac:dyDescent="0.25">
      <c r="A266" s="20"/>
      <c r="B266" s="21"/>
      <c r="C266" s="21"/>
      <c r="D266" s="21"/>
      <c r="E266" s="21"/>
      <c r="F266" s="22">
        <v>32399</v>
      </c>
      <c r="G266" s="23" t="s">
        <v>242</v>
      </c>
      <c r="H266" s="24">
        <f>SUM(H267:H269)</f>
        <v>249000</v>
      </c>
      <c r="I266" s="24">
        <f t="shared" ref="I266:M266" si="112">SUM(I267:I269)</f>
        <v>0</v>
      </c>
      <c r="J266" s="24">
        <f t="shared" si="112"/>
        <v>0</v>
      </c>
      <c r="K266" s="24">
        <f t="shared" si="112"/>
        <v>249000</v>
      </c>
      <c r="L266" s="24">
        <f t="shared" si="112"/>
        <v>311250</v>
      </c>
      <c r="M266" s="26">
        <f t="shared" si="112"/>
        <v>290085</v>
      </c>
      <c r="N266" s="125"/>
    </row>
    <row r="267" spans="1:14" s="7" customFormat="1" ht="30" customHeight="1" x14ac:dyDescent="0.25">
      <c r="A267" s="14"/>
      <c r="B267" s="15"/>
      <c r="C267" s="15"/>
      <c r="D267" s="15"/>
      <c r="E267" s="15"/>
      <c r="F267" s="16">
        <v>323997</v>
      </c>
      <c r="G267" s="17" t="s">
        <v>243</v>
      </c>
      <c r="H267" s="18">
        <v>100000</v>
      </c>
      <c r="I267" s="18">
        <v>0</v>
      </c>
      <c r="J267" s="18">
        <v>0</v>
      </c>
      <c r="K267" s="18">
        <f t="shared" si="104"/>
        <v>100000</v>
      </c>
      <c r="L267" s="18">
        <f t="shared" si="80"/>
        <v>125000</v>
      </c>
      <c r="M267" s="19">
        <f t="shared" ref="M267:M269" si="113">K267*1.165</f>
        <v>116500</v>
      </c>
      <c r="N267" s="125"/>
    </row>
    <row r="268" spans="1:14" s="7" customFormat="1" ht="30" customHeight="1" x14ac:dyDescent="0.25">
      <c r="A268" s="14"/>
      <c r="B268" s="15"/>
      <c r="C268" s="15"/>
      <c r="D268" s="15"/>
      <c r="E268" s="15"/>
      <c r="F268" s="74" t="s">
        <v>244</v>
      </c>
      <c r="G268" s="35" t="s">
        <v>245</v>
      </c>
      <c r="H268" s="18">
        <v>100000</v>
      </c>
      <c r="I268" s="18">
        <v>0</v>
      </c>
      <c r="J268" s="18">
        <v>0</v>
      </c>
      <c r="K268" s="18">
        <f t="shared" si="104"/>
        <v>100000</v>
      </c>
      <c r="L268" s="18">
        <f t="shared" si="80"/>
        <v>125000</v>
      </c>
      <c r="M268" s="19">
        <f t="shared" si="113"/>
        <v>116500</v>
      </c>
      <c r="N268" s="125"/>
    </row>
    <row r="269" spans="1:14" s="7" customFormat="1" ht="30" customHeight="1" x14ac:dyDescent="0.25">
      <c r="A269" s="14"/>
      <c r="B269" s="15"/>
      <c r="C269" s="15"/>
      <c r="D269" s="15"/>
      <c r="E269" s="15"/>
      <c r="F269" s="74" t="s">
        <v>282</v>
      </c>
      <c r="G269" s="35" t="s">
        <v>279</v>
      </c>
      <c r="H269" s="18">
        <v>49000</v>
      </c>
      <c r="I269" s="18">
        <v>0</v>
      </c>
      <c r="J269" s="18">
        <v>0</v>
      </c>
      <c r="K269" s="18">
        <f t="shared" si="104"/>
        <v>49000</v>
      </c>
      <c r="L269" s="18">
        <f t="shared" si="80"/>
        <v>61250</v>
      </c>
      <c r="M269" s="19">
        <f t="shared" si="113"/>
        <v>57085</v>
      </c>
      <c r="N269" s="125"/>
    </row>
    <row r="270" spans="1:14" s="8" customFormat="1" ht="30" customHeight="1" x14ac:dyDescent="0.25">
      <c r="A270" s="20"/>
      <c r="B270" s="21" t="s">
        <v>260</v>
      </c>
      <c r="C270" s="21" t="s">
        <v>263</v>
      </c>
      <c r="D270" s="21" t="s">
        <v>270</v>
      </c>
      <c r="E270" s="21" t="s">
        <v>264</v>
      </c>
      <c r="F270" s="22">
        <v>3292</v>
      </c>
      <c r="G270" s="23" t="s">
        <v>246</v>
      </c>
      <c r="H270" s="24">
        <v>500000</v>
      </c>
      <c r="I270" s="24">
        <v>150000</v>
      </c>
      <c r="J270" s="24">
        <v>0</v>
      </c>
      <c r="K270" s="24">
        <f t="shared" si="104"/>
        <v>650000</v>
      </c>
      <c r="L270" s="24">
        <f t="shared" si="80"/>
        <v>812500</v>
      </c>
      <c r="M270" s="26">
        <v>650000</v>
      </c>
      <c r="N270" s="125"/>
    </row>
    <row r="271" spans="1:14" ht="30" customHeight="1" x14ac:dyDescent="0.25">
      <c r="A271" s="20"/>
      <c r="B271" s="21"/>
      <c r="C271" s="21"/>
      <c r="D271" s="21"/>
      <c r="E271" s="21"/>
      <c r="F271" s="22">
        <v>3293</v>
      </c>
      <c r="G271" s="23" t="s">
        <v>247</v>
      </c>
      <c r="H271" s="24">
        <f>SUM(H272:H273)</f>
        <v>250000</v>
      </c>
      <c r="I271" s="24">
        <f t="shared" ref="I271:M271" si="114">SUM(I272:I273)</f>
        <v>0</v>
      </c>
      <c r="J271" s="24">
        <f t="shared" si="114"/>
        <v>0</v>
      </c>
      <c r="K271" s="24">
        <f t="shared" si="114"/>
        <v>250000</v>
      </c>
      <c r="L271" s="24">
        <f t="shared" si="114"/>
        <v>312500</v>
      </c>
      <c r="M271" s="26">
        <f t="shared" si="114"/>
        <v>291250</v>
      </c>
      <c r="N271" s="125"/>
    </row>
    <row r="272" spans="1:14" ht="30" customHeight="1" x14ac:dyDescent="0.25">
      <c r="A272" s="27"/>
      <c r="B272" s="28"/>
      <c r="C272" s="28"/>
      <c r="D272" s="28"/>
      <c r="E272" s="28"/>
      <c r="F272" s="29">
        <v>32931</v>
      </c>
      <c r="G272" s="30" t="s">
        <v>247</v>
      </c>
      <c r="H272" s="31">
        <v>150000</v>
      </c>
      <c r="I272" s="31">
        <v>0</v>
      </c>
      <c r="J272" s="31">
        <v>0</v>
      </c>
      <c r="K272" s="31">
        <f t="shared" si="104"/>
        <v>150000</v>
      </c>
      <c r="L272" s="31">
        <f t="shared" si="80"/>
        <v>187500</v>
      </c>
      <c r="M272" s="32">
        <f>K272*1.165</f>
        <v>174750</v>
      </c>
      <c r="N272" s="125"/>
    </row>
    <row r="273" spans="1:14" s="7" customFormat="1" ht="30" customHeight="1" thickBot="1" x14ac:dyDescent="0.3">
      <c r="A273" s="107"/>
      <c r="B273" s="108"/>
      <c r="C273" s="108"/>
      <c r="D273" s="108"/>
      <c r="E273" s="108"/>
      <c r="F273" s="109" t="s">
        <v>248</v>
      </c>
      <c r="G273" s="110" t="s">
        <v>249</v>
      </c>
      <c r="H273" s="111">
        <v>100000</v>
      </c>
      <c r="I273" s="111">
        <v>0</v>
      </c>
      <c r="J273" s="111">
        <v>0</v>
      </c>
      <c r="K273" s="111">
        <f t="shared" si="104"/>
        <v>100000</v>
      </c>
      <c r="L273" s="111">
        <f t="shared" si="80"/>
        <v>125000</v>
      </c>
      <c r="M273" s="112">
        <f>K273*1.165</f>
        <v>116500</v>
      </c>
      <c r="N273" s="125"/>
    </row>
    <row r="274" spans="1:14" ht="30" customHeight="1" thickBot="1" x14ac:dyDescent="0.3">
      <c r="A274" s="97"/>
      <c r="B274" s="98"/>
      <c r="C274" s="98"/>
      <c r="D274" s="98"/>
      <c r="E274" s="98"/>
      <c r="F274" s="99"/>
      <c r="G274" s="98" t="s">
        <v>250</v>
      </c>
      <c r="H274" s="100">
        <f>H271+H270+H266+H265+H261+H257+H256+H241+H227+H226+H224+H220+H218+H215+H211+H208+H163+H158+H154+H128+H122+H120+H12+H9+H8+H5+H151+H149</f>
        <v>25252900</v>
      </c>
      <c r="I274" s="100">
        <f t="shared" ref="I274:M274" si="115">I271+I270+I266+I265+I261+I257+I256+I241+I227+I226+I224+I220+I218+I215+I211+I208+I163+I158+I154+I128+I122+I120+I12+I9+I8+I5+I151+I149</f>
        <v>1105000</v>
      </c>
      <c r="J274" s="100">
        <f t="shared" si="115"/>
        <v>-264000</v>
      </c>
      <c r="K274" s="100">
        <f t="shared" si="115"/>
        <v>26093900</v>
      </c>
      <c r="L274" s="100">
        <f t="shared" si="115"/>
        <v>32617375</v>
      </c>
      <c r="M274" s="101">
        <f t="shared" si="115"/>
        <v>29691640</v>
      </c>
      <c r="N274" s="125"/>
    </row>
    <row r="276" spans="1:14" s="7" customFormat="1" x14ac:dyDescent="0.25">
      <c r="A276" s="2"/>
      <c r="B276" s="3"/>
      <c r="C276" s="3"/>
      <c r="D276" s="3"/>
      <c r="E276" s="3"/>
      <c r="F276" s="4"/>
      <c r="G276" s="5"/>
      <c r="H276" s="6"/>
      <c r="I276" s="6"/>
      <c r="J276" s="6"/>
      <c r="K276" s="6"/>
      <c r="L276" s="6"/>
      <c r="M276" s="6"/>
      <c r="N276" s="125"/>
    </row>
    <row r="277" spans="1:14" ht="24.95" customHeight="1" thickBot="1" x14ac:dyDescent="0.3">
      <c r="A277" s="135" t="s">
        <v>300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7"/>
    </row>
    <row r="278" spans="1:14" ht="13.5" thickTop="1" x14ac:dyDescent="0.25">
      <c r="A278" s="82"/>
    </row>
    <row r="279" spans="1:14" ht="13.5" thickBot="1" x14ac:dyDescent="0.3"/>
    <row r="280" spans="1:14" s="7" customFormat="1" ht="64.5" thickBot="1" x14ac:dyDescent="0.3">
      <c r="A280" s="10" t="s">
        <v>0</v>
      </c>
      <c r="B280" s="11" t="s">
        <v>1</v>
      </c>
      <c r="C280" s="11" t="s">
        <v>2</v>
      </c>
      <c r="D280" s="11" t="s">
        <v>3</v>
      </c>
      <c r="E280" s="11" t="s">
        <v>4</v>
      </c>
      <c r="F280" s="11" t="s">
        <v>5</v>
      </c>
      <c r="G280" s="12" t="s">
        <v>6</v>
      </c>
      <c r="H280" s="1" t="s">
        <v>291</v>
      </c>
      <c r="I280" s="1" t="s">
        <v>320</v>
      </c>
      <c r="J280" s="1"/>
      <c r="K280" s="1" t="s">
        <v>304</v>
      </c>
      <c r="L280" s="1" t="s">
        <v>7</v>
      </c>
      <c r="M280" s="13" t="s">
        <v>8</v>
      </c>
      <c r="N280" s="125"/>
    </row>
    <row r="281" spans="1:14" ht="30" customHeight="1" x14ac:dyDescent="0.25">
      <c r="A281" s="116"/>
      <c r="B281" s="117"/>
      <c r="C281" s="117"/>
      <c r="D281" s="117"/>
      <c r="E281" s="117"/>
      <c r="F281" s="118" t="s">
        <v>287</v>
      </c>
      <c r="G281" s="119" t="s">
        <v>288</v>
      </c>
      <c r="H281" s="120">
        <f>H282</f>
        <v>190000</v>
      </c>
      <c r="I281" s="120">
        <v>0</v>
      </c>
      <c r="J281" s="120">
        <v>0</v>
      </c>
      <c r="K281" s="120">
        <f>SUM(H281:I281)</f>
        <v>190000</v>
      </c>
      <c r="L281" s="120">
        <f>L282</f>
        <v>237500</v>
      </c>
      <c r="M281" s="121">
        <f>K281*1.165</f>
        <v>221350</v>
      </c>
    </row>
    <row r="282" spans="1:14" s="7" customFormat="1" ht="30" customHeight="1" thickBot="1" x14ac:dyDescent="0.3">
      <c r="A282" s="113"/>
      <c r="B282" s="78"/>
      <c r="C282" s="78"/>
      <c r="D282" s="78"/>
      <c r="E282" s="78"/>
      <c r="F282" s="79" t="s">
        <v>287</v>
      </c>
      <c r="G282" s="80" t="s">
        <v>289</v>
      </c>
      <c r="H282" s="81">
        <v>190000</v>
      </c>
      <c r="I282" s="81">
        <v>0</v>
      </c>
      <c r="J282" s="81">
        <v>0</v>
      </c>
      <c r="K282" s="81">
        <v>190000</v>
      </c>
      <c r="L282" s="81">
        <f>H282*1.25</f>
        <v>237500</v>
      </c>
      <c r="M282" s="114">
        <f t="shared" ref="M282:M283" si="116">K282*1.165</f>
        <v>221350</v>
      </c>
      <c r="N282" s="125"/>
    </row>
    <row r="283" spans="1:14" ht="30" customHeight="1" thickBot="1" x14ac:dyDescent="0.3">
      <c r="A283" s="84"/>
      <c r="B283" s="85"/>
      <c r="C283" s="85"/>
      <c r="D283" s="85"/>
      <c r="E283" s="85"/>
      <c r="F283" s="86"/>
      <c r="G283" s="87" t="s">
        <v>298</v>
      </c>
      <c r="H283" s="88">
        <f>H281</f>
        <v>190000</v>
      </c>
      <c r="I283" s="88">
        <v>0</v>
      </c>
      <c r="J283" s="88">
        <v>0</v>
      </c>
      <c r="K283" s="88">
        <v>190000</v>
      </c>
      <c r="L283" s="88">
        <f>L281</f>
        <v>237500</v>
      </c>
      <c r="M283" s="89">
        <f t="shared" si="116"/>
        <v>221350</v>
      </c>
    </row>
    <row r="284" spans="1:14" ht="30" customHeight="1" thickBot="1" x14ac:dyDescent="0.3"/>
    <row r="285" spans="1:14" ht="30" customHeight="1" thickBot="1" x14ac:dyDescent="0.3">
      <c r="A285" s="84"/>
      <c r="B285" s="85"/>
      <c r="C285" s="85"/>
      <c r="D285" s="85"/>
      <c r="E285" s="85"/>
      <c r="F285" s="86"/>
      <c r="G285" s="87" t="s">
        <v>299</v>
      </c>
      <c r="H285" s="88">
        <f>H283+H274</f>
        <v>25442900</v>
      </c>
      <c r="I285" s="88">
        <f t="shared" ref="I285:M285" si="117">I283+I274</f>
        <v>1105000</v>
      </c>
      <c r="J285" s="88">
        <f t="shared" si="117"/>
        <v>-264000</v>
      </c>
      <c r="K285" s="88">
        <f t="shared" si="117"/>
        <v>26283900</v>
      </c>
      <c r="L285" s="88">
        <f t="shared" si="117"/>
        <v>32854875</v>
      </c>
      <c r="M285" s="89">
        <f t="shared" si="117"/>
        <v>29912990</v>
      </c>
    </row>
    <row r="286" spans="1:14" s="7" customFormat="1" x14ac:dyDescent="0.25">
      <c r="A286" s="2"/>
      <c r="B286" s="3"/>
      <c r="C286" s="3"/>
      <c r="D286" s="3"/>
      <c r="E286" s="3"/>
      <c r="F286" s="90"/>
      <c r="H286" s="91"/>
      <c r="I286" s="91"/>
      <c r="J286" s="91"/>
      <c r="K286" s="91"/>
      <c r="L286" s="91"/>
      <c r="M286" s="91"/>
      <c r="N286" s="125"/>
    </row>
    <row r="287" spans="1:14" s="7" customFormat="1" x14ac:dyDescent="0.25">
      <c r="A287" s="2"/>
      <c r="B287" s="3"/>
      <c r="C287" s="3"/>
      <c r="D287" s="3"/>
      <c r="E287" s="3"/>
      <c r="F287" s="90"/>
      <c r="H287" s="91"/>
      <c r="I287" s="91"/>
      <c r="J287" s="91"/>
      <c r="K287" s="91"/>
      <c r="L287" s="91"/>
      <c r="M287" s="91"/>
      <c r="N287" s="125"/>
    </row>
    <row r="288" spans="1:14" s="7" customFormat="1" x14ac:dyDescent="0.25">
      <c r="A288" s="2"/>
      <c r="B288" s="3"/>
      <c r="C288" s="3"/>
      <c r="D288" s="3"/>
      <c r="E288" s="3"/>
      <c r="F288" s="90"/>
      <c r="H288" s="91"/>
      <c r="I288" s="91"/>
      <c r="J288" s="91"/>
      <c r="K288" s="91"/>
      <c r="L288" s="91"/>
      <c r="M288" s="91"/>
      <c r="N288" s="125"/>
    </row>
    <row r="289" spans="1:14" s="7" customFormat="1" x14ac:dyDescent="0.25">
      <c r="A289" s="2"/>
      <c r="B289" s="3"/>
      <c r="C289" s="3"/>
      <c r="D289" s="3"/>
      <c r="E289" s="3"/>
      <c r="F289" s="90"/>
      <c r="H289" s="91"/>
      <c r="I289" s="91"/>
      <c r="J289" s="91"/>
      <c r="K289" s="91"/>
      <c r="L289" s="91"/>
      <c r="M289" s="91"/>
      <c r="N289" s="125"/>
    </row>
    <row r="290" spans="1:14" s="7" customFormat="1" x14ac:dyDescent="0.25">
      <c r="A290" s="2"/>
      <c r="B290" s="3"/>
      <c r="C290" s="3"/>
      <c r="D290" s="3"/>
      <c r="E290" s="3"/>
      <c r="F290" s="90"/>
      <c r="H290" s="91"/>
      <c r="I290" s="91"/>
      <c r="J290" s="91"/>
      <c r="K290" s="91"/>
      <c r="L290" s="91"/>
      <c r="M290" s="91"/>
      <c r="N290" s="125"/>
    </row>
    <row r="291" spans="1:14" s="7" customFormat="1" x14ac:dyDescent="0.25">
      <c r="A291" s="2"/>
      <c r="B291" s="3"/>
      <c r="C291" s="3"/>
      <c r="D291" s="3"/>
      <c r="E291" s="3"/>
      <c r="F291" s="90"/>
      <c r="H291" s="91"/>
      <c r="I291" s="91"/>
      <c r="J291" s="91"/>
      <c r="K291" s="91"/>
      <c r="L291" s="91"/>
      <c r="M291" s="91"/>
      <c r="N291" s="125"/>
    </row>
    <row r="292" spans="1:14" s="7" customFormat="1" x14ac:dyDescent="0.25">
      <c r="A292" s="2"/>
      <c r="B292" s="3"/>
      <c r="C292" s="3"/>
      <c r="D292" s="3"/>
      <c r="E292" s="3"/>
      <c r="F292" s="90"/>
      <c r="H292" s="91"/>
      <c r="I292" s="91"/>
      <c r="J292" s="91"/>
      <c r="K292" s="91"/>
      <c r="L292" s="91"/>
      <c r="M292" s="91"/>
      <c r="N292" s="125"/>
    </row>
    <row r="293" spans="1:14" s="7" customFormat="1" x14ac:dyDescent="0.25">
      <c r="A293" s="2"/>
      <c r="B293" s="3"/>
      <c r="C293" s="3"/>
      <c r="D293" s="3"/>
      <c r="E293" s="3"/>
      <c r="F293" s="90"/>
      <c r="H293" s="91"/>
      <c r="I293" s="91"/>
      <c r="J293" s="91"/>
      <c r="K293" s="91"/>
      <c r="L293" s="91"/>
      <c r="M293" s="91"/>
      <c r="N293" s="125"/>
    </row>
    <row r="294" spans="1:14" s="7" customFormat="1" x14ac:dyDescent="0.25">
      <c r="A294" s="2"/>
      <c r="B294" s="3"/>
      <c r="C294" s="3"/>
      <c r="D294" s="3"/>
      <c r="E294" s="3"/>
      <c r="F294" s="90"/>
      <c r="H294" s="91"/>
      <c r="I294" s="91"/>
      <c r="J294" s="91"/>
      <c r="K294" s="91"/>
      <c r="L294" s="91"/>
      <c r="M294" s="91"/>
      <c r="N294" s="125"/>
    </row>
    <row r="295" spans="1:14" s="7" customFormat="1" x14ac:dyDescent="0.25">
      <c r="A295" s="2"/>
      <c r="B295" s="3"/>
      <c r="C295" s="3"/>
      <c r="D295" s="3"/>
      <c r="E295" s="3"/>
      <c r="F295" s="90"/>
      <c r="H295" s="91"/>
      <c r="I295" s="91"/>
      <c r="J295" s="91"/>
      <c r="K295" s="91"/>
      <c r="L295" s="91"/>
      <c r="M295" s="91"/>
      <c r="N295" s="125"/>
    </row>
    <row r="296" spans="1:14" s="7" customFormat="1" x14ac:dyDescent="0.25">
      <c r="A296" s="2"/>
      <c r="B296" s="3"/>
      <c r="C296" s="3"/>
      <c r="D296" s="3"/>
      <c r="E296" s="3"/>
      <c r="F296" s="90"/>
      <c r="H296" s="91"/>
      <c r="I296" s="91"/>
      <c r="J296" s="91"/>
      <c r="K296" s="91"/>
      <c r="L296" s="91"/>
      <c r="M296" s="91"/>
      <c r="N296" s="125"/>
    </row>
    <row r="297" spans="1:14" s="7" customFormat="1" x14ac:dyDescent="0.25">
      <c r="A297" s="2"/>
      <c r="B297" s="3"/>
      <c r="C297" s="3"/>
      <c r="D297" s="3"/>
      <c r="E297" s="3"/>
      <c r="F297" s="90"/>
      <c r="H297" s="91"/>
      <c r="I297" s="91"/>
      <c r="J297" s="91"/>
      <c r="K297" s="91"/>
      <c r="L297" s="91"/>
      <c r="M297" s="91"/>
      <c r="N297" s="125"/>
    </row>
    <row r="298" spans="1:14" s="7" customFormat="1" x14ac:dyDescent="0.25">
      <c r="A298" s="2"/>
      <c r="B298" s="3"/>
      <c r="C298" s="3"/>
      <c r="D298" s="3"/>
      <c r="E298" s="3"/>
      <c r="F298" s="90"/>
      <c r="H298" s="91"/>
      <c r="I298" s="91"/>
      <c r="J298" s="91"/>
      <c r="K298" s="91"/>
      <c r="L298" s="91"/>
      <c r="M298" s="91"/>
      <c r="N298" s="125"/>
    </row>
    <row r="299" spans="1:14" s="7" customFormat="1" x14ac:dyDescent="0.25">
      <c r="A299" s="2"/>
      <c r="B299" s="3"/>
      <c r="C299" s="3"/>
      <c r="D299" s="3"/>
      <c r="E299" s="3"/>
      <c r="F299" s="90"/>
      <c r="H299" s="91"/>
      <c r="I299" s="91"/>
      <c r="J299" s="91"/>
      <c r="K299" s="91"/>
      <c r="L299" s="91"/>
      <c r="M299" s="91"/>
      <c r="N299" s="125"/>
    </row>
    <row r="300" spans="1:14" s="7" customFormat="1" x14ac:dyDescent="0.25">
      <c r="A300" s="2"/>
      <c r="B300" s="3"/>
      <c r="C300" s="3"/>
      <c r="D300" s="3"/>
      <c r="E300" s="3"/>
      <c r="F300" s="90"/>
      <c r="H300" s="91"/>
      <c r="I300" s="91"/>
      <c r="J300" s="91"/>
      <c r="K300" s="91"/>
      <c r="L300" s="91"/>
      <c r="M300" s="91"/>
      <c r="N300" s="125"/>
    </row>
    <row r="301" spans="1:14" s="7" customFormat="1" x14ac:dyDescent="0.25">
      <c r="A301" s="2"/>
      <c r="B301" s="3"/>
      <c r="C301" s="3"/>
      <c r="D301" s="3"/>
      <c r="E301" s="3"/>
      <c r="F301" s="90"/>
      <c r="H301" s="91"/>
      <c r="I301" s="91"/>
      <c r="J301" s="91"/>
      <c r="K301" s="91"/>
      <c r="L301" s="91"/>
      <c r="M301" s="91"/>
      <c r="N301" s="125"/>
    </row>
    <row r="302" spans="1:14" s="7" customFormat="1" x14ac:dyDescent="0.25">
      <c r="A302" s="2"/>
      <c r="B302" s="3"/>
      <c r="C302" s="3"/>
      <c r="D302" s="3"/>
      <c r="E302" s="3"/>
      <c r="F302" s="90"/>
      <c r="H302" s="91"/>
      <c r="I302" s="91"/>
      <c r="J302" s="91"/>
      <c r="K302" s="91"/>
      <c r="L302" s="91"/>
      <c r="M302" s="91"/>
      <c r="N302" s="125"/>
    </row>
    <row r="303" spans="1:14" s="7" customFormat="1" x14ac:dyDescent="0.25">
      <c r="A303" s="2"/>
      <c r="B303" s="3"/>
      <c r="C303" s="3"/>
      <c r="D303" s="3"/>
      <c r="E303" s="3"/>
      <c r="F303" s="90"/>
      <c r="H303" s="91"/>
      <c r="I303" s="91"/>
      <c r="J303" s="91"/>
      <c r="K303" s="91"/>
      <c r="L303" s="91"/>
      <c r="M303" s="91"/>
      <c r="N303" s="125"/>
    </row>
    <row r="304" spans="1:14" s="7" customFormat="1" x14ac:dyDescent="0.25">
      <c r="A304" s="2"/>
      <c r="B304" s="3"/>
      <c r="C304" s="3"/>
      <c r="D304" s="3"/>
      <c r="E304" s="3"/>
      <c r="F304" s="90"/>
      <c r="H304" s="91"/>
      <c r="I304" s="91"/>
      <c r="J304" s="91"/>
      <c r="K304" s="91"/>
      <c r="L304" s="91"/>
      <c r="M304" s="91"/>
      <c r="N304" s="125"/>
    </row>
    <row r="305" spans="1:14" s="7" customFormat="1" x14ac:dyDescent="0.25">
      <c r="A305" s="2"/>
      <c r="B305" s="3"/>
      <c r="C305" s="3"/>
      <c r="D305" s="3"/>
      <c r="E305" s="3"/>
      <c r="F305" s="90"/>
      <c r="H305" s="91"/>
      <c r="I305" s="91"/>
      <c r="J305" s="91"/>
      <c r="K305" s="91"/>
      <c r="L305" s="91"/>
      <c r="M305" s="91"/>
      <c r="N305" s="125"/>
    </row>
    <row r="306" spans="1:14" s="7" customFormat="1" x14ac:dyDescent="0.25">
      <c r="A306" s="2"/>
      <c r="B306" s="3"/>
      <c r="C306" s="3"/>
      <c r="D306" s="3"/>
      <c r="E306" s="3"/>
      <c r="F306" s="90"/>
      <c r="H306" s="91"/>
      <c r="I306" s="91"/>
      <c r="J306" s="91"/>
      <c r="K306" s="91"/>
      <c r="L306" s="91"/>
      <c r="M306" s="91"/>
      <c r="N306" s="125"/>
    </row>
    <row r="307" spans="1:14" s="7" customFormat="1" x14ac:dyDescent="0.25">
      <c r="A307" s="2"/>
      <c r="B307" s="3"/>
      <c r="C307" s="3"/>
      <c r="D307" s="3"/>
      <c r="E307" s="3"/>
      <c r="F307" s="90"/>
      <c r="H307" s="91"/>
      <c r="I307" s="91"/>
      <c r="J307" s="91"/>
      <c r="K307" s="91"/>
      <c r="L307" s="91"/>
      <c r="M307" s="91"/>
      <c r="N307" s="125"/>
    </row>
    <row r="308" spans="1:14" s="7" customFormat="1" x14ac:dyDescent="0.25">
      <c r="A308" s="2"/>
      <c r="B308" s="3"/>
      <c r="C308" s="3"/>
      <c r="D308" s="3"/>
      <c r="E308" s="3"/>
      <c r="F308" s="90"/>
      <c r="H308" s="91"/>
      <c r="I308" s="91"/>
      <c r="J308" s="91"/>
      <c r="K308" s="91"/>
      <c r="L308" s="91"/>
      <c r="M308" s="91"/>
      <c r="N308" s="125"/>
    </row>
    <row r="309" spans="1:14" s="7" customFormat="1" x14ac:dyDescent="0.25">
      <c r="A309" s="2"/>
      <c r="B309" s="3"/>
      <c r="C309" s="3"/>
      <c r="D309" s="3"/>
      <c r="E309" s="3"/>
      <c r="F309" s="90"/>
      <c r="H309" s="91"/>
      <c r="I309" s="91"/>
      <c r="J309" s="91"/>
      <c r="K309" s="91"/>
      <c r="L309" s="91"/>
      <c r="M309" s="91"/>
      <c r="N309" s="125"/>
    </row>
    <row r="310" spans="1:14" s="7" customFormat="1" x14ac:dyDescent="0.25">
      <c r="A310" s="2"/>
      <c r="B310" s="3"/>
      <c r="C310" s="3"/>
      <c r="D310" s="3"/>
      <c r="E310" s="3"/>
      <c r="F310" s="90"/>
      <c r="H310" s="91"/>
      <c r="I310" s="91"/>
      <c r="J310" s="91"/>
      <c r="K310" s="91"/>
      <c r="L310" s="91"/>
      <c r="M310" s="91"/>
      <c r="N310" s="125"/>
    </row>
  </sheetData>
  <mergeCells count="2">
    <mergeCell ref="A2:M2"/>
    <mergeCell ref="A277:M277"/>
  </mergeCells>
  <pageMargins left="0.31496062992125984" right="0.31496062992125984" top="0.55118110236220474" bottom="0.55118110236220474" header="0.11811023622047245" footer="0.11811023622047245"/>
  <pageSetup paperSize="9" scale="61" fitToHeight="0" orientation="landscape" horizontalDpi="300" verticalDpi="300" r:id="rId1"/>
  <headerFooter>
    <oddHeader>&amp;LUpravno vijeće
20.12.017.&amp;CPlan nabave materijala, energije i usluga za 2017. godinu - Rebalans 
&amp;R4. sjednica
&amp;K000000Točka 3.b.&amp;K01+000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Rebalans 2017-12</vt:lpstr>
      <vt:lpstr>'Rebalans 2017-12'!Print_Titles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Damir Skansi</cp:lastModifiedBy>
  <cp:lastPrinted>2017-12-17T13:52:08Z</cp:lastPrinted>
  <dcterms:created xsi:type="dcterms:W3CDTF">2015-12-14T10:40:56Z</dcterms:created>
  <dcterms:modified xsi:type="dcterms:W3CDTF">2017-12-19T09:02:27Z</dcterms:modified>
</cp:coreProperties>
</file>