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kus\Desktop\Documents\PLAN 2016\PLAN 2016 - 3. REBALANS 2016-12\"/>
    </mc:Choice>
  </mc:AlternateContent>
  <bookViews>
    <workbookView xWindow="0" yWindow="0" windowWidth="28800" windowHeight="12435"/>
  </bookViews>
  <sheets>
    <sheet name="Plan 2016 - 3. rebalans 2016-12" sheetId="1" r:id="rId1"/>
  </sheets>
  <definedNames>
    <definedName name="_xlnm.Print_Titles" localSheetId="0">'Plan 2016 - 3. rebalans 2016-12'!$4:$4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3" i="1" l="1"/>
  <c r="J263" i="1"/>
  <c r="K263" i="1"/>
  <c r="L263" i="1"/>
  <c r="H263" i="1"/>
  <c r="I258" i="1"/>
  <c r="J258" i="1"/>
  <c r="K258" i="1"/>
  <c r="L258" i="1"/>
  <c r="H258" i="1"/>
  <c r="I253" i="1"/>
  <c r="J253" i="1"/>
  <c r="K253" i="1"/>
  <c r="L253" i="1"/>
  <c r="H253" i="1"/>
  <c r="I249" i="1"/>
  <c r="J249" i="1"/>
  <c r="K249" i="1"/>
  <c r="L249" i="1"/>
  <c r="H249" i="1"/>
  <c r="I233" i="1"/>
  <c r="J233" i="1"/>
  <c r="K233" i="1"/>
  <c r="H233" i="1"/>
  <c r="I229" i="1"/>
  <c r="J229" i="1"/>
  <c r="K229" i="1"/>
  <c r="I227" i="1"/>
  <c r="J227" i="1"/>
  <c r="K227" i="1"/>
  <c r="H227" i="1"/>
  <c r="I225" i="1"/>
  <c r="J225" i="1"/>
  <c r="K225" i="1"/>
  <c r="H225" i="1"/>
  <c r="I221" i="1"/>
  <c r="J221" i="1"/>
  <c r="K221" i="1"/>
  <c r="H221" i="1"/>
  <c r="I217" i="1"/>
  <c r="J217" i="1"/>
  <c r="K217" i="1"/>
  <c r="L217" i="1"/>
  <c r="H217" i="1"/>
  <c r="I214" i="1"/>
  <c r="J214" i="1"/>
  <c r="K214" i="1"/>
  <c r="H214" i="1"/>
  <c r="I212" i="1"/>
  <c r="J212" i="1"/>
  <c r="K212" i="1"/>
  <c r="H212" i="1"/>
  <c r="I210" i="1"/>
  <c r="J210" i="1"/>
  <c r="K210" i="1"/>
  <c r="H210" i="1"/>
  <c r="I206" i="1"/>
  <c r="J206" i="1"/>
  <c r="K206" i="1"/>
  <c r="H206" i="1"/>
  <c r="I202" i="1"/>
  <c r="J202" i="1"/>
  <c r="K202" i="1"/>
  <c r="H202" i="1"/>
  <c r="I198" i="1"/>
  <c r="J198" i="1"/>
  <c r="K198" i="1"/>
  <c r="H198" i="1"/>
  <c r="I196" i="1"/>
  <c r="J196" i="1"/>
  <c r="K196" i="1"/>
  <c r="H196" i="1"/>
  <c r="I193" i="1"/>
  <c r="J193" i="1"/>
  <c r="K193" i="1"/>
  <c r="H193" i="1"/>
  <c r="I160" i="1"/>
  <c r="I159" i="1" s="1"/>
  <c r="J160" i="1"/>
  <c r="J159" i="1" s="1"/>
  <c r="K160" i="1"/>
  <c r="K159" i="1" s="1"/>
  <c r="H160" i="1"/>
  <c r="H159" i="1" s="1"/>
  <c r="I154" i="1"/>
  <c r="J154" i="1"/>
  <c r="K154" i="1"/>
  <c r="H154" i="1"/>
  <c r="H153" i="1" s="1"/>
  <c r="I143" i="1"/>
  <c r="J143" i="1"/>
  <c r="K143" i="1"/>
  <c r="H143" i="1"/>
  <c r="I136" i="1"/>
  <c r="J136" i="1"/>
  <c r="K136" i="1"/>
  <c r="H136" i="1"/>
  <c r="I128" i="1"/>
  <c r="I127" i="1" s="1"/>
  <c r="J128" i="1"/>
  <c r="K128" i="1"/>
  <c r="H128" i="1"/>
  <c r="H127" i="1" s="1"/>
  <c r="I121" i="1"/>
  <c r="J121" i="1"/>
  <c r="K121" i="1"/>
  <c r="H121" i="1"/>
  <c r="I119" i="1"/>
  <c r="J119" i="1"/>
  <c r="K119" i="1"/>
  <c r="H119" i="1"/>
  <c r="I117" i="1"/>
  <c r="J117" i="1"/>
  <c r="K117" i="1"/>
  <c r="H117" i="1"/>
  <c r="I113" i="1"/>
  <c r="J113" i="1"/>
  <c r="K113" i="1"/>
  <c r="H113" i="1"/>
  <c r="I108" i="1"/>
  <c r="J108" i="1"/>
  <c r="K108" i="1"/>
  <c r="H108" i="1"/>
  <c r="I105" i="1"/>
  <c r="J105" i="1"/>
  <c r="K105" i="1"/>
  <c r="H105" i="1"/>
  <c r="I98" i="1"/>
  <c r="J98" i="1"/>
  <c r="K98" i="1"/>
  <c r="H98" i="1"/>
  <c r="I90" i="1"/>
  <c r="J90" i="1"/>
  <c r="K90" i="1"/>
  <c r="H90" i="1"/>
  <c r="I86" i="1"/>
  <c r="J86" i="1"/>
  <c r="K86" i="1"/>
  <c r="H86" i="1"/>
  <c r="I68" i="1"/>
  <c r="J68" i="1"/>
  <c r="K68" i="1"/>
  <c r="H68" i="1"/>
  <c r="I61" i="1"/>
  <c r="J61" i="1"/>
  <c r="K61" i="1"/>
  <c r="H61" i="1"/>
  <c r="I50" i="1"/>
  <c r="J50" i="1"/>
  <c r="K50" i="1"/>
  <c r="H50" i="1"/>
  <c r="I47" i="1"/>
  <c r="J47" i="1"/>
  <c r="K47" i="1"/>
  <c r="H47" i="1"/>
  <c r="I36" i="1"/>
  <c r="J36" i="1"/>
  <c r="K36" i="1"/>
  <c r="H36" i="1"/>
  <c r="I31" i="1"/>
  <c r="J31" i="1"/>
  <c r="K31" i="1"/>
  <c r="H31" i="1"/>
  <c r="I9" i="1"/>
  <c r="J9" i="1"/>
  <c r="K9" i="1"/>
  <c r="H9" i="1"/>
  <c r="I5" i="1"/>
  <c r="J5" i="1"/>
  <c r="K5" i="1"/>
  <c r="K269" i="1"/>
  <c r="H269" i="1"/>
  <c r="I269" i="1"/>
  <c r="J269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1" i="1"/>
  <c r="L230" i="1"/>
  <c r="L229" i="1" s="1"/>
  <c r="L228" i="1"/>
  <c r="L227" i="1" s="1"/>
  <c r="L226" i="1"/>
  <c r="L225" i="1" s="1"/>
  <c r="L224" i="1"/>
  <c r="L223" i="1"/>
  <c r="L222" i="1"/>
  <c r="L218" i="1"/>
  <c r="L216" i="1"/>
  <c r="L215" i="1"/>
  <c r="L214" i="1" s="1"/>
  <c r="L213" i="1"/>
  <c r="L212" i="1" s="1"/>
  <c r="L211" i="1"/>
  <c r="L210" i="1" s="1"/>
  <c r="L209" i="1"/>
  <c r="L208" i="1"/>
  <c r="M208" i="1" s="1"/>
  <c r="L207" i="1"/>
  <c r="L205" i="1"/>
  <c r="L204" i="1"/>
  <c r="L201" i="1"/>
  <c r="L200" i="1"/>
  <c r="L199" i="1"/>
  <c r="L197" i="1"/>
  <c r="L196" i="1" s="1"/>
  <c r="L195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 s="1"/>
  <c r="L159" i="1" s="1"/>
  <c r="L158" i="1"/>
  <c r="L157" i="1"/>
  <c r="L156" i="1"/>
  <c r="L155" i="1"/>
  <c r="L154" i="1" s="1"/>
  <c r="L151" i="1"/>
  <c r="L150" i="1"/>
  <c r="L149" i="1"/>
  <c r="L146" i="1"/>
  <c r="L145" i="1"/>
  <c r="L144" i="1"/>
  <c r="L143" i="1" s="1"/>
  <c r="L142" i="1"/>
  <c r="L141" i="1" s="1"/>
  <c r="L140" i="1"/>
  <c r="L139" i="1"/>
  <c r="L138" i="1"/>
  <c r="L137" i="1"/>
  <c r="L135" i="1"/>
  <c r="L134" i="1"/>
  <c r="L133" i="1"/>
  <c r="L132" i="1"/>
  <c r="L131" i="1"/>
  <c r="L130" i="1"/>
  <c r="L129" i="1"/>
  <c r="L126" i="1"/>
  <c r="L125" i="1"/>
  <c r="L124" i="1"/>
  <c r="L123" i="1"/>
  <c r="L122" i="1"/>
  <c r="L120" i="1"/>
  <c r="L119" i="1" s="1"/>
  <c r="L118" i="1"/>
  <c r="L117" i="1" s="1"/>
  <c r="L116" i="1"/>
  <c r="L115" i="1"/>
  <c r="L114" i="1"/>
  <c r="L110" i="1"/>
  <c r="L109" i="1"/>
  <c r="L108" i="1" s="1"/>
  <c r="L107" i="1"/>
  <c r="L106" i="1"/>
  <c r="L105" i="1" s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89" i="1"/>
  <c r="L88" i="1"/>
  <c r="L87" i="1"/>
  <c r="L86" i="1" s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0" i="1"/>
  <c r="L59" i="1"/>
  <c r="L58" i="1"/>
  <c r="L57" i="1"/>
  <c r="L56" i="1"/>
  <c r="L55" i="1"/>
  <c r="L54" i="1"/>
  <c r="L53" i="1"/>
  <c r="L52" i="1"/>
  <c r="L51" i="1"/>
  <c r="L49" i="1"/>
  <c r="L48" i="1"/>
  <c r="L46" i="1"/>
  <c r="L45" i="1"/>
  <c r="L44" i="1"/>
  <c r="L43" i="1"/>
  <c r="L42" i="1"/>
  <c r="L41" i="1"/>
  <c r="L40" i="1"/>
  <c r="L39" i="1"/>
  <c r="L38" i="1"/>
  <c r="L37" i="1"/>
  <c r="L35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3" i="1"/>
  <c r="L11" i="1"/>
  <c r="L10" i="1"/>
  <c r="L9" i="1" s="1"/>
  <c r="L7" i="1"/>
  <c r="L6" i="1"/>
  <c r="L5" i="1" s="1"/>
  <c r="H5" i="1"/>
  <c r="I14" i="1"/>
  <c r="J14" i="1"/>
  <c r="K14" i="1"/>
  <c r="H14" i="1"/>
  <c r="I141" i="1"/>
  <c r="J141" i="1"/>
  <c r="K141" i="1"/>
  <c r="H141" i="1"/>
  <c r="I148" i="1"/>
  <c r="I147" i="1" s="1"/>
  <c r="J148" i="1"/>
  <c r="J147" i="1" s="1"/>
  <c r="K148" i="1"/>
  <c r="K147" i="1" s="1"/>
  <c r="H148" i="1"/>
  <c r="I153" i="1"/>
  <c r="J153" i="1"/>
  <c r="K153" i="1"/>
  <c r="H229" i="1"/>
  <c r="L148" i="1" l="1"/>
  <c r="L147" i="1" s="1"/>
  <c r="L47" i="1"/>
  <c r="L61" i="1"/>
  <c r="L121" i="1"/>
  <c r="L136" i="1"/>
  <c r="L233" i="1"/>
  <c r="L198" i="1"/>
  <c r="L50" i="1"/>
  <c r="L90" i="1"/>
  <c r="L98" i="1"/>
  <c r="L113" i="1"/>
  <c r="L128" i="1"/>
  <c r="L127" i="1" s="1"/>
  <c r="L31" i="1"/>
  <c r="L36" i="1"/>
  <c r="L68" i="1"/>
  <c r="L221" i="1"/>
  <c r="I220" i="1"/>
  <c r="L206" i="1"/>
  <c r="I12" i="1"/>
  <c r="H147" i="1"/>
  <c r="H220" i="1"/>
  <c r="L14" i="1"/>
  <c r="K220" i="1"/>
  <c r="J220" i="1"/>
  <c r="K152" i="1"/>
  <c r="J152" i="1"/>
  <c r="H152" i="1"/>
  <c r="I152" i="1"/>
  <c r="I266" i="1" s="1"/>
  <c r="L153" i="1"/>
  <c r="K127" i="1"/>
  <c r="J127" i="1"/>
  <c r="K12" i="1"/>
  <c r="J12" i="1"/>
  <c r="H12" i="1"/>
  <c r="K266" i="1"/>
  <c r="N208" i="1"/>
  <c r="H266" i="1" l="1"/>
  <c r="J266" i="1"/>
  <c r="N170" i="1"/>
  <c r="M170" i="1"/>
  <c r="M82" i="1" l="1"/>
  <c r="N82" i="1" s="1"/>
  <c r="L262" i="1" l="1"/>
  <c r="L8" i="1"/>
  <c r="N7" i="1"/>
  <c r="N6" i="1"/>
  <c r="N5" i="1" s="1"/>
  <c r="M262" i="1" l="1"/>
  <c r="N262" i="1" s="1"/>
  <c r="M6" i="1"/>
  <c r="M197" i="1"/>
  <c r="M196" i="1" s="1"/>
  <c r="N197" i="1"/>
  <c r="N196" i="1" s="1"/>
  <c r="M46" i="1" l="1"/>
  <c r="N46" i="1" l="1"/>
  <c r="M49" i="1" l="1"/>
  <c r="N49" i="1" s="1"/>
  <c r="M48" i="1"/>
  <c r="M47" i="1" s="1"/>
  <c r="N45" i="1"/>
  <c r="N44" i="1"/>
  <c r="N41" i="1"/>
  <c r="N40" i="1"/>
  <c r="N39" i="1"/>
  <c r="N37" i="1"/>
  <c r="N35" i="1"/>
  <c r="N34" i="1"/>
  <c r="N33" i="1"/>
  <c r="N32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M14" i="1" s="1"/>
  <c r="M13" i="1"/>
  <c r="N11" i="1"/>
  <c r="N10" i="1"/>
  <c r="N9" i="1" s="1"/>
  <c r="N8" i="1"/>
  <c r="N48" i="1" l="1"/>
  <c r="N47" i="1" s="1"/>
  <c r="N15" i="1"/>
  <c r="N14" i="1" s="1"/>
  <c r="N38" i="1"/>
  <c r="N36" i="1" s="1"/>
  <c r="M32" i="1"/>
  <c r="M7" i="1"/>
  <c r="M5" i="1" s="1"/>
  <c r="M37" i="1"/>
  <c r="N42" i="1"/>
  <c r="M42" i="1"/>
  <c r="M10" i="1"/>
  <c r="M33" i="1"/>
  <c r="M38" i="1"/>
  <c r="M44" i="1"/>
  <c r="N43" i="1"/>
  <c r="M43" i="1"/>
  <c r="M11" i="1"/>
  <c r="M34" i="1"/>
  <c r="M39" i="1"/>
  <c r="M45" i="1"/>
  <c r="M41" i="1"/>
  <c r="M35" i="1"/>
  <c r="M40" i="1"/>
  <c r="M9" i="1" l="1"/>
  <c r="M36" i="1"/>
  <c r="M31" i="1"/>
  <c r="M8" i="1"/>
  <c r="N13" i="1" l="1"/>
  <c r="M232" i="1"/>
  <c r="L232" i="1"/>
  <c r="L220" i="1" s="1"/>
  <c r="M97" i="1"/>
  <c r="M219" i="1"/>
  <c r="M257" i="1"/>
  <c r="M146" i="1"/>
  <c r="N251" i="1"/>
  <c r="M224" i="1"/>
  <c r="M216" i="1"/>
  <c r="N172" i="1"/>
  <c r="N167" i="1"/>
  <c r="N95" i="1"/>
  <c r="M130" i="1"/>
  <c r="M261" i="1"/>
  <c r="N256" i="1"/>
  <c r="N223" i="1"/>
  <c r="N171" i="1"/>
  <c r="M165" i="1"/>
  <c r="M132" i="1"/>
  <c r="N260" i="1"/>
  <c r="M255" i="1"/>
  <c r="M231" i="1"/>
  <c r="M200" i="1"/>
  <c r="M192" i="1"/>
  <c r="M164" i="1"/>
  <c r="M156" i="1"/>
  <c r="M191" i="1"/>
  <c r="M138" i="1"/>
  <c r="N96" i="1"/>
  <c r="M123" i="1"/>
  <c r="N175" i="1"/>
  <c r="M183" i="1"/>
  <c r="N176" i="1"/>
  <c r="M190" i="1"/>
  <c r="M126" i="1"/>
  <c r="M89" i="1"/>
  <c r="M63" i="1"/>
  <c r="N63" i="1" s="1"/>
  <c r="M93" i="1"/>
  <c r="M81" i="1"/>
  <c r="N81" i="1" s="1"/>
  <c r="N66" i="1"/>
  <c r="M57" i="1"/>
  <c r="N57" i="1" s="1"/>
  <c r="N168" i="1"/>
  <c r="M235" i="1"/>
  <c r="N235" i="1" s="1"/>
  <c r="N188" i="1"/>
  <c r="N146" i="1"/>
  <c r="N88" i="1"/>
  <c r="M238" i="1"/>
  <c r="N238" i="1" s="1"/>
  <c r="N169" i="1"/>
  <c r="N92" i="1"/>
  <c r="M60" i="1"/>
  <c r="M56" i="1"/>
  <c r="N56" i="1" s="1"/>
  <c r="M242" i="1"/>
  <c r="M237" i="1"/>
  <c r="N237" i="1" s="1"/>
  <c r="N163" i="1"/>
  <c r="M64" i="1"/>
  <c r="N64" i="1" s="1"/>
  <c r="N162" i="1"/>
  <c r="L257" i="1"/>
  <c r="M245" i="1"/>
  <c r="N245" i="1" s="1"/>
  <c r="N241" i="1"/>
  <c r="M236" i="1"/>
  <c r="N236" i="1" s="1"/>
  <c r="N134" i="1"/>
  <c r="M83" i="1"/>
  <c r="N83" i="1" s="1"/>
  <c r="M78" i="1"/>
  <c r="M74" i="1"/>
  <c r="N74" i="1" s="1"/>
  <c r="M58" i="1"/>
  <c r="N58" i="1" s="1"/>
  <c r="M54" i="1"/>
  <c r="N54" i="1" s="1"/>
  <c r="M77" i="1"/>
  <c r="N77" i="1" s="1"/>
  <c r="M73" i="1"/>
  <c r="N73" i="1" s="1"/>
  <c r="M53" i="1"/>
  <c r="N53" i="1" s="1"/>
  <c r="M205" i="1"/>
  <c r="M79" i="1"/>
  <c r="N79" i="1" s="1"/>
  <c r="M70" i="1"/>
  <c r="N70" i="1" s="1"/>
  <c r="M59" i="1"/>
  <c r="N59" i="1" s="1"/>
  <c r="N244" i="1"/>
  <c r="M240" i="1"/>
  <c r="N240" i="1" s="1"/>
  <c r="M201" i="1"/>
  <c r="M157" i="1"/>
  <c r="M124" i="1"/>
  <c r="L248" i="1"/>
  <c r="M248" i="1" s="1"/>
  <c r="M243" i="1"/>
  <c r="N243" i="1" s="1"/>
  <c r="L219" i="1"/>
  <c r="N219" i="1" s="1"/>
  <c r="M187" i="1"/>
  <c r="M131" i="1"/>
  <c r="M80" i="1"/>
  <c r="N80" i="1" s="1"/>
  <c r="M71" i="1"/>
  <c r="N71" i="1" s="1"/>
  <c r="M65" i="1"/>
  <c r="N65" i="1" s="1"/>
  <c r="M52" i="1"/>
  <c r="N52" i="1" s="1"/>
  <c r="M247" i="1"/>
  <c r="M186" i="1"/>
  <c r="M84" i="1"/>
  <c r="N84" i="1" s="1"/>
  <c r="M75" i="1"/>
  <c r="N75" i="1" s="1"/>
  <c r="M55" i="1"/>
  <c r="N55" i="1" s="1"/>
  <c r="M182" i="1"/>
  <c r="M178" i="1"/>
  <c r="M184" i="1"/>
  <c r="M94" i="1"/>
  <c r="M209" i="1"/>
  <c r="M173" i="1"/>
  <c r="N181" i="1"/>
  <c r="M67" i="1"/>
  <c r="M135" i="1"/>
  <c r="M140" i="1"/>
  <c r="M150" i="1"/>
  <c r="L112" i="1"/>
  <c r="M112" i="1" s="1"/>
  <c r="M166" i="1"/>
  <c r="M180" i="1"/>
  <c r="N204" i="1"/>
  <c r="M177" i="1"/>
  <c r="M203" i="1"/>
  <c r="M102" i="1"/>
  <c r="N102" i="1" s="1"/>
  <c r="M101" i="1"/>
  <c r="N101" i="1" s="1"/>
  <c r="N85" i="1"/>
  <c r="N125" i="1"/>
  <c r="M239" i="1"/>
  <c r="N246" i="1"/>
  <c r="N139" i="1"/>
  <c r="L194" i="1"/>
  <c r="L193" i="1" s="1"/>
  <c r="L152" i="1" s="1"/>
  <c r="M252" i="1"/>
  <c r="M72" i="1"/>
  <c r="N174" i="1"/>
  <c r="N87" i="1"/>
  <c r="M115" i="1"/>
  <c r="N115" i="1" s="1"/>
  <c r="M110" i="1"/>
  <c r="N110" i="1" s="1"/>
  <c r="N215" i="1"/>
  <c r="L203" i="1"/>
  <c r="L202" i="1" s="1"/>
  <c r="M116" i="1"/>
  <c r="N116" i="1" s="1"/>
  <c r="N145" i="1"/>
  <c r="N189" i="1"/>
  <c r="N133" i="1"/>
  <c r="N185" i="1"/>
  <c r="N151" i="1"/>
  <c r="N179" i="1"/>
  <c r="M264" i="1"/>
  <c r="L111" i="1"/>
  <c r="M199" i="1"/>
  <c r="M198" i="1" s="1"/>
  <c r="N91" i="1"/>
  <c r="M104" i="1"/>
  <c r="N104" i="1" s="1"/>
  <c r="M103" i="1"/>
  <c r="N103" i="1" s="1"/>
  <c r="N144" i="1"/>
  <c r="N143" i="1" s="1"/>
  <c r="M100" i="1"/>
  <c r="N100" i="1" s="1"/>
  <c r="M107" i="1"/>
  <c r="N107" i="1" s="1"/>
  <c r="N155" i="1"/>
  <c r="M149" i="1"/>
  <c r="M69" i="1"/>
  <c r="M111" i="1" l="1"/>
  <c r="N111" i="1" s="1"/>
  <c r="L12" i="1"/>
  <c r="L266" i="1"/>
  <c r="N257" i="1"/>
  <c r="L269" i="1"/>
  <c r="M148" i="1"/>
  <c r="M76" i="1"/>
  <c r="N76" i="1" s="1"/>
  <c r="M265" i="1"/>
  <c r="N195" i="1"/>
  <c r="M195" i="1"/>
  <c r="M194" i="1"/>
  <c r="M193" i="1" s="1"/>
  <c r="N194" i="1"/>
  <c r="N193" i="1" s="1"/>
  <c r="N166" i="1"/>
  <c r="M250" i="1"/>
  <c r="N199" i="1"/>
  <c r="N198" i="1" s="1"/>
  <c r="N228" i="1"/>
  <c r="N227" i="1" s="1"/>
  <c r="N203" i="1"/>
  <c r="M207" i="1"/>
  <c r="M206" i="1" s="1"/>
  <c r="N234" i="1"/>
  <c r="N94" i="1"/>
  <c r="N211" i="1"/>
  <c r="N210" i="1" s="1"/>
  <c r="M259" i="1"/>
  <c r="N213" i="1"/>
  <c r="N212" i="1" s="1"/>
  <c r="M213" i="1"/>
  <c r="M212" i="1" s="1"/>
  <c r="M218" i="1"/>
  <c r="M217" i="1" s="1"/>
  <c r="N222" i="1"/>
  <c r="M230" i="1"/>
  <c r="M229" i="1" s="1"/>
  <c r="N112" i="1"/>
  <c r="M226" i="1"/>
  <c r="M225" i="1" s="1"/>
  <c r="N209" i="1"/>
  <c r="N231" i="1"/>
  <c r="N264" i="1"/>
  <c r="N263" i="1" s="1"/>
  <c r="N255" i="1"/>
  <c r="N200" i="1"/>
  <c r="M85" i="1"/>
  <c r="N216" i="1"/>
  <c r="N214" i="1" s="1"/>
  <c r="N158" i="1"/>
  <c r="M158" i="1"/>
  <c r="M260" i="1"/>
  <c r="M155" i="1"/>
  <c r="M154" i="1" s="1"/>
  <c r="N261" i="1"/>
  <c r="N161" i="1"/>
  <c r="N252" i="1"/>
  <c r="N135" i="1"/>
  <c r="M185" i="1"/>
  <c r="N182" i="1"/>
  <c r="N224" i="1"/>
  <c r="N218" i="1"/>
  <c r="N217" i="1" s="1"/>
  <c r="N60" i="1"/>
  <c r="N230" i="1"/>
  <c r="N207" i="1"/>
  <c r="N206" i="1" s="1"/>
  <c r="M222" i="1"/>
  <c r="M221" i="1" s="1"/>
  <c r="N150" i="1"/>
  <c r="M96" i="1"/>
  <c r="N132" i="1"/>
  <c r="N205" i="1"/>
  <c r="M241" i="1"/>
  <c r="N201" i="1"/>
  <c r="N265" i="1"/>
  <c r="N72" i="1"/>
  <c r="N250" i="1"/>
  <c r="M215" i="1"/>
  <c r="M214" i="1" s="1"/>
  <c r="N226" i="1"/>
  <c r="N225" i="1" s="1"/>
  <c r="N259" i="1"/>
  <c r="N258" i="1" s="1"/>
  <c r="M204" i="1"/>
  <c r="M202" i="1" s="1"/>
  <c r="N67" i="1"/>
  <c r="N183" i="1"/>
  <c r="N192" i="1"/>
  <c r="N248" i="1"/>
  <c r="M95" i="1"/>
  <c r="N69" i="1"/>
  <c r="M120" i="1"/>
  <c r="M119" i="1" s="1"/>
  <c r="M114" i="1"/>
  <c r="M113" i="1" s="1"/>
  <c r="M163" i="1"/>
  <c r="N93" i="1"/>
  <c r="N149" i="1"/>
  <c r="M161" i="1"/>
  <c r="M91" i="1"/>
  <c r="M133" i="1"/>
  <c r="N89" i="1"/>
  <c r="N86" i="1" s="1"/>
  <c r="M125" i="1"/>
  <c r="N123" i="1"/>
  <c r="N191" i="1"/>
  <c r="N156" i="1"/>
  <c r="M169" i="1"/>
  <c r="N190" i="1"/>
  <c r="N186" i="1"/>
  <c r="N164" i="1"/>
  <c r="M172" i="1"/>
  <c r="M122" i="1"/>
  <c r="M88" i="1"/>
  <c r="N126" i="1"/>
  <c r="M176" i="1"/>
  <c r="N124" i="1"/>
  <c r="N142" i="1"/>
  <c r="N141" i="1" s="1"/>
  <c r="M99" i="1"/>
  <c r="M98" i="1" s="1"/>
  <c r="M106" i="1"/>
  <c r="M105" i="1" s="1"/>
  <c r="M62" i="1"/>
  <c r="M137" i="1"/>
  <c r="N120" i="1"/>
  <c r="N119" i="1" s="1"/>
  <c r="N137" i="1"/>
  <c r="M109" i="1"/>
  <c r="M108" i="1" s="1"/>
  <c r="M144" i="1"/>
  <c r="M143" i="1" s="1"/>
  <c r="M51" i="1"/>
  <c r="M50" i="1" s="1"/>
  <c r="N122" i="1"/>
  <c r="M118" i="1"/>
  <c r="M117" i="1" s="1"/>
  <c r="M139" i="1"/>
  <c r="M87" i="1"/>
  <c r="M86" i="1" s="1"/>
  <c r="M145" i="1"/>
  <c r="N165" i="1"/>
  <c r="M175" i="1"/>
  <c r="M129" i="1"/>
  <c r="N129" i="1"/>
  <c r="N254" i="1"/>
  <c r="N253" i="1" s="1"/>
  <c r="M254" i="1"/>
  <c r="M228" i="1"/>
  <c r="M227" i="1" s="1"/>
  <c r="M188" i="1"/>
  <c r="M174" i="1"/>
  <c r="N180" i="1"/>
  <c r="N140" i="1"/>
  <c r="M189" i="1"/>
  <c r="M162" i="1"/>
  <c r="M168" i="1"/>
  <c r="N178" i="1"/>
  <c r="N187" i="1"/>
  <c r="N157" i="1"/>
  <c r="M246" i="1"/>
  <c r="N239" i="1"/>
  <c r="N177" i="1"/>
  <c r="M151" i="1"/>
  <c r="M92" i="1"/>
  <c r="M256" i="1"/>
  <c r="M167" i="1"/>
  <c r="N247" i="1"/>
  <c r="N131" i="1"/>
  <c r="N130" i="1"/>
  <c r="M251" i="1"/>
  <c r="M142" i="1"/>
  <c r="M141" i="1" s="1"/>
  <c r="M234" i="1"/>
  <c r="M233" i="1" s="1"/>
  <c r="M181" i="1"/>
  <c r="M179" i="1"/>
  <c r="N173" i="1"/>
  <c r="N184" i="1"/>
  <c r="M211" i="1"/>
  <c r="M210" i="1" s="1"/>
  <c r="N242" i="1"/>
  <c r="M223" i="1"/>
  <c r="M66" i="1"/>
  <c r="N138" i="1"/>
  <c r="M171" i="1"/>
  <c r="M244" i="1"/>
  <c r="N78" i="1"/>
  <c r="M134" i="1"/>
  <c r="M136" i="1" l="1"/>
  <c r="N90" i="1"/>
  <c r="M121" i="1"/>
  <c r="M249" i="1"/>
  <c r="M269" i="1"/>
  <c r="M263" i="1"/>
  <c r="N221" i="1"/>
  <c r="M68" i="1"/>
  <c r="M128" i="1"/>
  <c r="M127" i="1" s="1"/>
  <c r="M220" i="1"/>
  <c r="M253" i="1"/>
  <c r="N68" i="1"/>
  <c r="N233" i="1"/>
  <c r="M61" i="1"/>
  <c r="M90" i="1"/>
  <c r="N229" i="1"/>
  <c r="N160" i="1"/>
  <c r="N159" i="1" s="1"/>
  <c r="M258" i="1"/>
  <c r="M147" i="1"/>
  <c r="N128" i="1"/>
  <c r="N121" i="1"/>
  <c r="N136" i="1"/>
  <c r="M160" i="1"/>
  <c r="M159" i="1" s="1"/>
  <c r="N249" i="1"/>
  <c r="N202" i="1"/>
  <c r="N154" i="1"/>
  <c r="N153" i="1" s="1"/>
  <c r="N62" i="1"/>
  <c r="N61" i="1" s="1"/>
  <c r="N148" i="1"/>
  <c r="N147" i="1" s="1"/>
  <c r="M153" i="1"/>
  <c r="M152" i="1" s="1"/>
  <c r="N106" i="1"/>
  <c r="N105" i="1" s="1"/>
  <c r="N118" i="1"/>
  <c r="N117" i="1" s="1"/>
  <c r="N109" i="1"/>
  <c r="N108" i="1" s="1"/>
  <c r="N99" i="1"/>
  <c r="N98" i="1" s="1"/>
  <c r="N51" i="1"/>
  <c r="N50" i="1" s="1"/>
  <c r="N114" i="1"/>
  <c r="N113" i="1" s="1"/>
  <c r="N220" i="1" l="1"/>
  <c r="N12" i="1"/>
  <c r="N152" i="1"/>
  <c r="M12" i="1"/>
  <c r="M266" i="1" s="1"/>
  <c r="N269" i="1"/>
  <c r="N127" i="1"/>
  <c r="N266" i="1" s="1"/>
</calcChain>
</file>

<file path=xl/sharedStrings.xml><?xml version="1.0" encoding="utf-8"?>
<sst xmlns="http://schemas.openxmlformats.org/spreadsheetml/2006/main" count="440" uniqueCount="318">
  <si>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</si>
  <si>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</si>
  <si>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</si>
  <si>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</si>
  <si>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</si>
  <si>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</si>
  <si>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</si>
  <si>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Planirana  vrijednost predmeta nabave
(PDV uključen)</t>
  </si>
  <si>
    <t xml:space="preserve">Iznos troška u finan. planu </t>
  </si>
  <si>
    <t>Uredski materijal</t>
  </si>
  <si>
    <t>Toneri i vrpce</t>
  </si>
  <si>
    <t>Materijal i sredstva za čišćenje i održavanje</t>
  </si>
  <si>
    <t>Materijal za higijenske potrebe i njegu</t>
  </si>
  <si>
    <t>Sanitetski materijal</t>
  </si>
  <si>
    <t>3221615</t>
  </si>
  <si>
    <t>Sredstva za osobnu higijenu</t>
  </si>
  <si>
    <t>Osnovni materijal i sirovine</t>
  </si>
  <si>
    <t>3222101</t>
  </si>
  <si>
    <t>Osnovni materijal i sirovine - lijekovi</t>
  </si>
  <si>
    <t>Osnovni materijal i sirovine - cjepivo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</si>
  <si>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</si>
  <si>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</si>
  <si>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</si>
  <si>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</si>
  <si>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</si>
  <si>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</si>
  <si>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</si>
  <si>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polisaharidno</t>
  </si>
  <si>
    <t>Cjepivo protiv meningokokne bolesti  (A, C, W, Y) konjugirano</t>
  </si>
  <si>
    <t>Cjepivo protiv vodenih kozica</t>
  </si>
  <si>
    <t>Cjepivo protiv bjesnoće</t>
  </si>
  <si>
    <t>Cjepivo protiv difterije, tetanusa i acelularnog partusisa</t>
  </si>
  <si>
    <t>Cjepivo protiv gripe</t>
  </si>
  <si>
    <t>Cjepivo protiv tetanusa</t>
  </si>
  <si>
    <t>Antitetanički imunoglobulin</t>
  </si>
  <si>
    <t>Cjepivo protiv difterije i tetanusa</t>
  </si>
  <si>
    <t>Osnovni materijal i sirovine - kemikalije</t>
  </si>
  <si>
    <t>Kemikalije p.a.</t>
  </si>
  <si>
    <t>Kemikalije visoke čistoće</t>
  </si>
  <si>
    <t>Kemikalije za posebne namjene</t>
  </si>
  <si>
    <t>Alkohol i solna tehnička kiselina</t>
  </si>
  <si>
    <t>3222141</t>
  </si>
  <si>
    <t>Osnovni materijal i sirovine - standardi</t>
  </si>
  <si>
    <t>Standardi za ispitivanje fizikalno kemijskih pokazatelja</t>
  </si>
  <si>
    <t>Otapala</t>
  </si>
  <si>
    <t>Ostalo</t>
  </si>
  <si>
    <t>Osnovni materijal i sirovine - diskovi</t>
  </si>
  <si>
    <t>Diskovi za ATB i dispenzori</t>
  </si>
  <si>
    <t>Identifikacijski diskovi</t>
  </si>
  <si>
    <t>Osnovni materijal i sirovine - testovi za mikrobiologiju</t>
  </si>
  <si>
    <t>Kontrolna sredstva za autoklav</t>
  </si>
  <si>
    <t>Testovi za mikoplazme</t>
  </si>
  <si>
    <t>Test direktne imunofluorescencije za Chlamydia trachomatis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</si>
  <si>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</si>
  <si>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</si>
  <si>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</si>
  <si>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</si>
  <si>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</si>
  <si>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</si>
  <si>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Serumi za aglutinaciju</t>
  </si>
  <si>
    <t>Sustav za brzu identifikaciju</t>
  </si>
  <si>
    <t>Sustav za generiranje anaerobnih uvjeta i ostalo</t>
  </si>
  <si>
    <t xml:space="preserve">Kitovi za detekciju bakterijskih toksina    </t>
  </si>
  <si>
    <t>Testovi, mediji i ostali pribor za uređaj za brojanje mikroorganizama</t>
  </si>
  <si>
    <t xml:space="preserve">Testni organizmi i potrebne otopine </t>
  </si>
  <si>
    <t>Test kitovi za detekciju mikroorganizama za uređaj PCR</t>
  </si>
  <si>
    <t>Osnovni materijal i sirovine - podloge za mikrobiologiju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</si>
  <si>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</si>
  <si>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</si>
  <si>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</si>
  <si>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</si>
  <si>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Suplementi</t>
  </si>
  <si>
    <t>Specijalne podloge sa suplementima</t>
  </si>
  <si>
    <t>Podloge za biokemijsku identifikaciju</t>
  </si>
  <si>
    <t>Komercijalni sistem za kultivaciju Trichomonas vaginalis</t>
  </si>
  <si>
    <t>Medij za pohranu i izolaciju mikroorganizama</t>
  </si>
  <si>
    <t>Gotove podloge - kitovi  za mikrobiološku analizu voda</t>
  </si>
  <si>
    <t>Pomoćna sredstva u mikrobiološkoj identifikaciji</t>
  </si>
  <si>
    <t>Gotove krute kromogene podloge za koliforme i E. coli MF</t>
  </si>
  <si>
    <t>Gotove Colilert podloge za koliforme i E. coli MPN</t>
  </si>
  <si>
    <t>3222107</t>
  </si>
  <si>
    <t>Osnovni materijal i sirovine - hemokulture</t>
  </si>
  <si>
    <t>3222108</t>
  </si>
  <si>
    <t>Osnovni materijal i sirovine - krvni pripravci</t>
  </si>
  <si>
    <t>3222109</t>
  </si>
  <si>
    <t>Osnovni materijal i sirovine - filter papiri</t>
  </si>
  <si>
    <t>3222110</t>
  </si>
  <si>
    <t>Osnovni materijal i sirovine - laboratorijsko staklo</t>
  </si>
  <si>
    <t xml:space="preserve">Laboratorijsko staklo A klase </t>
  </si>
  <si>
    <t>Laboratorijsko staklo, tikvice, pipete, cilindri</t>
  </si>
  <si>
    <t>Laboratorijsko staklo, epruvete, čaše, boce, lijevci i ostalo</t>
  </si>
  <si>
    <t>3222111</t>
  </si>
  <si>
    <t>Osnovni materijal i sirovine - laboratorijska plastika</t>
  </si>
  <si>
    <t>Laboratorijska plastika - Brisevi</t>
  </si>
  <si>
    <t>Laboratorijska plastika - Epruvete za urin, posudice za stolicu, čepovi za epruvete, vreće za sterilizaciju, vrećice za stomaher, eze</t>
  </si>
  <si>
    <t>Laboratorijska plastika - Petrijeve ploče i čaše za uzorkovanje</t>
  </si>
  <si>
    <t>Laboratorijska plastika - Cilindri, čaše, lijevci, boce štrcaljke, kanistri, nastavci i ostalo</t>
  </si>
  <si>
    <t>Nastavci za pipete i pipete</t>
  </si>
  <si>
    <t>3222120</t>
  </si>
  <si>
    <t>Osnovni materijal i sirovine  sredstva za DDD</t>
  </si>
  <si>
    <t>3222133</t>
  </si>
  <si>
    <t xml:space="preserve">Osnovni materijal i sirovine - molekularna mikrobiologija </t>
  </si>
  <si>
    <t>Kitovi za molekularnu detekciju chlamydia trachomatis</t>
  </si>
  <si>
    <t xml:space="preserve"> </t>
  </si>
  <si>
    <t>Kitovi za molekularnu detekciju humanih papiloma virusa (HPV)</t>
  </si>
  <si>
    <t>Kitovi za uzimanje i transport uzoraka obrisa cerviksa</t>
  </si>
  <si>
    <t>Plastični pribor za PCR</t>
  </si>
  <si>
    <t>Ostali pribor za PCR i serologiju</t>
  </si>
  <si>
    <t>3222135</t>
  </si>
  <si>
    <t>Osnovni materijal i sirovine - potrošni materijal za prevenciju ovisnosti</t>
  </si>
  <si>
    <t>Test pločice za kvalitativno određivanje metabolita droge u urinu</t>
  </si>
  <si>
    <t>Testovi za brzu dijagnostiku HIVa i Hepatitisa C</t>
  </si>
  <si>
    <t>3222137</t>
  </si>
  <si>
    <t>Osnovni materijal i sirovine - mobilna mamografija</t>
  </si>
  <si>
    <t>3222138</t>
  </si>
  <si>
    <t>Osnovni materijal i sirovine - obrasci</t>
  </si>
  <si>
    <t>3222139</t>
  </si>
  <si>
    <t>Osnovni materijal i sirovine - serološka dijagnostika</t>
  </si>
  <si>
    <t>ELFA testovi i drugo</t>
  </si>
  <si>
    <t>ELISA testovi i drugo</t>
  </si>
  <si>
    <t>ELISA testovi za Rabies, serološku dijagnostiku, hepatitis C, virusne infekcije i drugo</t>
  </si>
  <si>
    <t>3222140</t>
  </si>
  <si>
    <t>Osnovni materijal i sirovine - potrošni materijal za Centar za preventivnu medicinu</t>
  </si>
  <si>
    <t>Testovi intolerancije na hranu</t>
  </si>
  <si>
    <t>Ostali materijal i sirovine</t>
  </si>
  <si>
    <t>3222921</t>
  </si>
  <si>
    <t>Ostali materijal i sirovine - plinovi tehnički</t>
  </si>
  <si>
    <t>Energija</t>
  </si>
  <si>
    <t>Električna energija  korištenje mreže - niskog napona</t>
  </si>
  <si>
    <t xml:space="preserve">Električna energija </t>
  </si>
  <si>
    <t>Topla voda (toplana)</t>
  </si>
  <si>
    <t>Plin</t>
  </si>
  <si>
    <t>Motorni benzin i dizel gorivo</t>
  </si>
  <si>
    <t>Mat. i dijelovi za tekuće i invest. održavanje postr. i opreme</t>
  </si>
  <si>
    <t>3224236</t>
  </si>
  <si>
    <t>Materijal i dijelovi za tekuće i investicijsko održavanje opreme (ekologija)</t>
  </si>
  <si>
    <t xml:space="preserve">Kolone za plinsku kromatografiju </t>
  </si>
  <si>
    <t>Kolone i pretkolone za tekućinsku kromatografiju (LC/MS i LC/MSMS)</t>
  </si>
  <si>
    <t>Kolone i pretkolone za tekućinsku kromatografiju (HPLC) i SPE za GC/ECD i pripremu uzoraka</t>
  </si>
  <si>
    <t>Kolone i pretkolone za tekućinsku kromatografiju (LC/ECD) i pripremu uzoraka</t>
  </si>
  <si>
    <t xml:space="preserve">Kolone za pripremu uzoraka </t>
  </si>
  <si>
    <t>Kolone za pripremu uzoraka - PAH, antibiotici i nitriti</t>
  </si>
  <si>
    <t>Kolone za ionsku kromatografiju (IC)</t>
  </si>
  <si>
    <t>Gotovi testovi za ekologiju i ostalo</t>
  </si>
  <si>
    <t>ELISA testovi i SPE kolonice za dodatno pročišćavanje i  ekstrakciju uzoraka</t>
  </si>
  <si>
    <t>Gotovi testovi za pesticide i SPE  kolone za dodatno pročišćavanje i  ekstrakciju uzoraka</t>
  </si>
  <si>
    <t>Bočice i šprice za autouzorkivače</t>
  </si>
  <si>
    <t>Ost. mat. i dijelovi za tek. i inv. održavanje</t>
  </si>
  <si>
    <t xml:space="preserve">Ost. mat. i dijelovi za tek. i inves. održ.  tehnička sl. </t>
  </si>
  <si>
    <t>Sitan inventar i auto  gume</t>
  </si>
  <si>
    <t>Sitni inventar</t>
  </si>
  <si>
    <t>Auto gume</t>
  </si>
  <si>
    <t>Službena, radna i zaštitna odjeća i obuća</t>
  </si>
  <si>
    <t>Usluge telefona, pošte i prijevoza</t>
  </si>
  <si>
    <t>Usluge telefona, telefaksa</t>
  </si>
  <si>
    <t>Usluge telefona, telefaksa - Mobilna telefonija</t>
  </si>
  <si>
    <t>Usluge telefona, telefaksa - Usluge prijenosa podataka i fiksne telefonije i povezivanje u jedinstvenu mrežu</t>
  </si>
  <si>
    <t>Poštarina (pisma, tiskanice i sl.)</t>
  </si>
  <si>
    <t>Usluge tekućeg i investicijskog održavanja</t>
  </si>
  <si>
    <t>Usluge tekućeg i investicijskog održavanja građ. objekata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</si>
  <si>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</si>
  <si>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</si>
  <si>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</si>
  <si>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</si>
  <si>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Usluge tek. održ. postrojenja i opreme (servisi i validacije)</t>
  </si>
  <si>
    <t>Servis i održavanje kotlovnice</t>
  </si>
  <si>
    <t>Servis i održavanje osobnih i maloteretnih dizala</t>
  </si>
  <si>
    <t>Servis i održavanje klima ventilacijskih uređaja i rashladne tehnike</t>
  </si>
  <si>
    <t>Održavanje postrojenja za neutralizaciju otpadnih voda i sustava za pripremu voda</t>
  </si>
  <si>
    <t xml:space="preserve">Čišćenje taložnice, separatora i neutralizacijskog bazena </t>
  </si>
  <si>
    <t xml:space="preserve">Čišćenje sustava ventilacije </t>
  </si>
  <si>
    <t>Servis i održavanje telefonske centrale</t>
  </si>
  <si>
    <t xml:space="preserve">Serv. i održav.  fotokopirnih uređaja i ostale uredske opreme </t>
  </si>
  <si>
    <t>Usl. TO laborat. opreme proizvođača / PERKIN ELMER, ANTON PAAR</t>
  </si>
  <si>
    <t>Usl. TO laborat. opreme proizvođača /  SHIMADZU,  OI Analitika</t>
  </si>
  <si>
    <t>Usl. TO laborat. opreme proizvođača /  Agilent, Peek Scientic</t>
  </si>
  <si>
    <t>Usl. TO laborat. opreme proizvođača / METTLER TOLEDO</t>
  </si>
  <si>
    <t>Usl. TO laborat. opreme proizvođača /  Tecator, Anikom</t>
  </si>
  <si>
    <t>Usl. TO laborat. opreme proizvođača / Thermo, Milestone</t>
  </si>
  <si>
    <t>Usl. TO laborat. opreme proizvođača /  WTW, Memmert, Nabretherm, Bherotest, Burkhard, Hach, Schott, Heidolph,  Sartorius</t>
  </si>
  <si>
    <t>Usl. TO laborat. opreme proizvođača /  Buchi, Methrom</t>
  </si>
  <si>
    <t>Usl. TO laborat. opreme proizvođača /  Camspec</t>
  </si>
  <si>
    <t>Usl. TO laborat. opreme proizvođača /  Skalar</t>
  </si>
  <si>
    <t>Usl. TO laborat. opreme proizvođača / Analitik Jena</t>
  </si>
  <si>
    <t>Usl. TO laborat. opreme proizvođača /  Gelman Pall, Schuett-Biotec, LABPl, Pol Eko, Decagon, GFL, Binder, PALL LIFE SCIENCES, Sven Leckel</t>
  </si>
  <si>
    <t>Usl. TO laborat. opreme proizvođača /  CEM Phoenix</t>
  </si>
  <si>
    <t>Usl. TO laborat. opreme proizvođača /  Heraus instruments</t>
  </si>
  <si>
    <t>Usl. TO laborat. opreme proizvođača /  bioMerieux, Milwaukee</t>
  </si>
  <si>
    <t>Usl. TO laborat. opreme proizvođača / Thermo</t>
  </si>
  <si>
    <t>Usl. TO laborat. opreme proizvođača / Miele</t>
  </si>
  <si>
    <t>Usl. TO laborat. opreme proizvođača /  Soxtherm</t>
  </si>
  <si>
    <t>Usl. TO laborat. opreme proizvođača / anthos, thermo electron</t>
  </si>
  <si>
    <t>Usl. TO laborat. opreme proizvođača /  MLU</t>
  </si>
  <si>
    <t>Usl. TO laborat. opreme proizvođača /  Geotech i MRU</t>
  </si>
  <si>
    <t>Usluge tekućeg i investicijskog održavanja prijev. sredstava</t>
  </si>
  <si>
    <t xml:space="preserve">Usluge tekućeg održavanja prijevoznih sredstava - servisi </t>
  </si>
  <si>
    <t>Usluge tekućeg održavanja prijevoznih sredstava - pranje vozila</t>
  </si>
  <si>
    <t>3233</t>
  </si>
  <si>
    <t>Usluge promidžbe i informiranja</t>
  </si>
  <si>
    <t>Ostale usluge promidžbe i informiranja</t>
  </si>
  <si>
    <t>323390</t>
  </si>
  <si>
    <t>Komunalne usluge</t>
  </si>
  <si>
    <t>Iznošenje i odvoz smeća - zbrinjavanje opasnog i infektivnog otpada</t>
  </si>
  <si>
    <t>Dimnjačarske i ekološke usluge</t>
  </si>
  <si>
    <t>Ostale komunalne usluge - uređenje okoliša i slično</t>
  </si>
  <si>
    <t>Zakupnine i najamnine za opremu</t>
  </si>
  <si>
    <t>Najam pisača i opreme</t>
  </si>
  <si>
    <t>Laboratorijske usluge</t>
  </si>
  <si>
    <t>Laboratorijske usluge - usluge drugih zdravstvenih ustanova</t>
  </si>
  <si>
    <t>Laboratorijske usluge - interkalibracije</t>
  </si>
  <si>
    <t>Ostale zdravstvene usluge</t>
  </si>
  <si>
    <t>Ostale zdravstvene usluge - očitavanje nalaza mobilne mamografije</t>
  </si>
  <si>
    <t>Usluge odvjetnika i pravnog savjetovanja</t>
  </si>
  <si>
    <t>Ostale intelektualne usluge</t>
  </si>
  <si>
    <t>Ostale intelektualne usluge - izrada projekata</t>
  </si>
  <si>
    <t>Izrada projekta elektroinstalacija postojećeg stanja</t>
  </si>
  <si>
    <t>Ostale intelektualne usluge - stručni nadzor</t>
  </si>
  <si>
    <t>Ostale intelektualne usluge - projektantski nadzor</t>
  </si>
  <si>
    <t>Ostale intelektualne usluge - bioprognoza i monitoring zraka</t>
  </si>
  <si>
    <t>Usluge na izradi biometeorološke prognoze DHMZ</t>
  </si>
  <si>
    <t xml:space="preserve">Usluge suradnje na Zdravstvenoekološkom progamu Biometeorološka prognoza </t>
  </si>
  <si>
    <t>Ostale intelektualne usluge - konzultantske usluge (projekti i kvaliteta)</t>
  </si>
  <si>
    <t>Usluge razvoja softvera (održavanje poslovnih programskih rješenja)</t>
  </si>
  <si>
    <t>Održavanje sustava za ekologiju</t>
  </si>
  <si>
    <t>Održavanje sustava za mikrobiologiju</t>
  </si>
  <si>
    <t>Održavanje sustava za  prevenciju ovisnosti</t>
  </si>
  <si>
    <t>Održavanje aplikacije za zdravstvenu statistiku</t>
  </si>
  <si>
    <t>Održavanje aplikacije za epidemiologiju</t>
  </si>
  <si>
    <t>Održavanje sustava za gospodarstvene poslove (KorWin)</t>
  </si>
  <si>
    <t>Održavanje aplikacije za mamografiju</t>
  </si>
  <si>
    <t>Održavanja aplikacije za kadrovske poslove</t>
  </si>
  <si>
    <t xml:space="preserve">Održavanje iSite 3 sustava za podršku web portala </t>
  </si>
  <si>
    <t>32382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</si>
  <si>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</si>
  <si>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</si>
  <si>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</si>
  <si>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</si>
  <si>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Ostale računalne usluge (Održavanje IT infrastrukture)</t>
  </si>
  <si>
    <t>Grafičke i tiskarske usluge, usluge kopiranja i uvezivanja i sl.</t>
  </si>
  <si>
    <t>Grafičke i tiskarske usluge  tisak obrazaca</t>
  </si>
  <si>
    <t>Grafičke i tiskarske usluge  tisak postera, brošura i sl.</t>
  </si>
  <si>
    <t>Grafičke i tskarske usluge  tisak knjiga, priručnika i sl.</t>
  </si>
  <si>
    <t>Usluge čišćenja, pranja i slično</t>
  </si>
  <si>
    <t>Usluge čišćenja, pranja i slično  čišćenje zgrada</t>
  </si>
  <si>
    <t>Usluge čišćenja, pranja i slično  pranje prozora</t>
  </si>
  <si>
    <t xml:space="preserve">Usluge čišćenja, pranja i slično  pranje kuta </t>
  </si>
  <si>
    <t>Usluge čuvanja imovine i osoba</t>
  </si>
  <si>
    <t>Ostale nespomomenute usluge</t>
  </si>
  <si>
    <t>Ispitivanja sukladno ZNR i ZOP i ostala zakonska ispitivanja</t>
  </si>
  <si>
    <t>323995</t>
  </si>
  <si>
    <t>Usluge izrade vizualne komunikacije</t>
  </si>
  <si>
    <t>Premije osiguranja</t>
  </si>
  <si>
    <t>Reprezentacija</t>
  </si>
  <si>
    <t>32931</t>
  </si>
  <si>
    <t>Potrebe za čajnu kuhinju Zavoda</t>
  </si>
  <si>
    <t xml:space="preserve">Ukupno </t>
  </si>
  <si>
    <t>Procijenjena vrijednost nabave za 2016. godinu</t>
  </si>
  <si>
    <t>IAC za pripremu uzoraka</t>
  </si>
  <si>
    <t>Otklanjanje nedostataka na elektroinstalacijama na lokaciji Mirogojska 16</t>
  </si>
  <si>
    <t>Održavanje sustava za nabavu i skladišno poslovanje</t>
  </si>
  <si>
    <t>Usluge najma IP- telefonske centrale i IP-telefonskih aparata</t>
  </si>
  <si>
    <t>Optimatizacija Internet stranice za Internet pretraživače</t>
  </si>
  <si>
    <t>Osnovni materijal i sirovine - Serumi za aglutinaciju, sustav za brzu identifikaciju i ostalo za mikrobiologiju</t>
  </si>
  <si>
    <t>Kitovi, reagensi i ostali potrošni materijal za rad na MCE-202 MultiNA instrumentu</t>
  </si>
  <si>
    <t>Kitovi, reagensi i ostali potrošni materijal za rad na lightCyler 480 II i MagNa Pure Compact instrumentu</t>
  </si>
  <si>
    <t>Projektantski nadzor</t>
  </si>
  <si>
    <t>Ostale usluge promidžbe i informiranja, oglasi i JN</t>
  </si>
  <si>
    <t>Stručni nadzor</t>
  </si>
  <si>
    <t>Otvoreni postupak jn</t>
  </si>
  <si>
    <t>Ugovor o jn</t>
  </si>
  <si>
    <t>1 godina</t>
  </si>
  <si>
    <t>OS</t>
  </si>
  <si>
    <t>2 godine</t>
  </si>
  <si>
    <t>IV. kvartal</t>
  </si>
  <si>
    <t>II. kvartal</t>
  </si>
  <si>
    <t>8/2017</t>
  </si>
  <si>
    <t>II. Kvartal</t>
  </si>
  <si>
    <t>III. kvartal</t>
  </si>
  <si>
    <t>Dodatak II.B.</t>
  </si>
  <si>
    <t>I. kvartal</t>
  </si>
  <si>
    <t>Pregovarački postupak jn</t>
  </si>
  <si>
    <t>II.kvartal</t>
  </si>
  <si>
    <t>05/2017</t>
  </si>
  <si>
    <t>Povećanje/     Smanjenje         UV 41. 26.04.2016.</t>
  </si>
  <si>
    <t>Nova procijenjena vrijednost za 2016. godinu</t>
  </si>
  <si>
    <t>Kitovi, reagensi i ostali potrošni materijal za Multiplex i Real-time PCR testove</t>
  </si>
  <si>
    <t>PCB i pesticidi</t>
  </si>
  <si>
    <t>Antibiotici</t>
  </si>
  <si>
    <t>Mikotoskini</t>
  </si>
  <si>
    <t>Metali</t>
  </si>
  <si>
    <t xml:space="preserve">Standardi za ionsku kromatografiju </t>
  </si>
  <si>
    <t xml:space="preserve">Aditivi, vitamini i ostalo </t>
  </si>
  <si>
    <t>Izvođenje protukliznosti stepenica</t>
  </si>
  <si>
    <t>Unapređenje efikasnosti realizacije usluga koje pruža Zavod</t>
  </si>
  <si>
    <t>Izrada projekta izolacije podruma Upravne zgrade</t>
  </si>
  <si>
    <t>Usluge korištenja sustava E- račun</t>
  </si>
  <si>
    <t>Usl. TO laborat. opreme proizvođača /  Horiba</t>
  </si>
  <si>
    <t>Osnovni materijal i sirovine - potrošni laboratorijski materijal</t>
  </si>
  <si>
    <t>32399</t>
  </si>
  <si>
    <t>32359</t>
  </si>
  <si>
    <t>Ostale najamnine i zakupnine</t>
  </si>
  <si>
    <t>Najam pohrane gradiva - arhivskog prostora</t>
  </si>
  <si>
    <t xml:space="preserve">REBALANS PLANA NABAVE MATERIJALA, ENERGIJE I USLUGA ZA 2016. GODINU </t>
  </si>
  <si>
    <t>Povećanje/     Smanjenje         UV 45. 20.09.2016.</t>
  </si>
  <si>
    <t>Pesticidi za LC/MS/MS</t>
  </si>
  <si>
    <t>323210</t>
  </si>
  <si>
    <t>Sanacija procurijevanja podruma i arhive Upravne zgrade</t>
  </si>
  <si>
    <t>32329</t>
  </si>
  <si>
    <t>Ostale usluge tekućeg održavanja</t>
  </si>
  <si>
    <t>Reparacija sjedala u Velikoj dvorani</t>
  </si>
  <si>
    <t>32361</t>
  </si>
  <si>
    <t>Obvezni i preventivni zdravstveni pregledi zaposlenika</t>
  </si>
  <si>
    <t>Usluge zdravstvenih pregleda za zaposlenike Zavoda</t>
  </si>
  <si>
    <t>Specijalne  kromogene podloge</t>
  </si>
  <si>
    <t xml:space="preserve">Popravak dijela uređaja za pripremu mikrobioloških podloga </t>
  </si>
  <si>
    <t>32353</t>
  </si>
  <si>
    <t>Usluge satelitskog nadzora i praćenja službenih vozila</t>
  </si>
  <si>
    <t>Povećanje/     Smanjenje         UV 49. 27.11.2016.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</si>
</sst>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Microsoft Sans Serif"/>
      <family val="2"/>
      <charset val="238"/>
    </font>
    <font>
      <sz val="8"/>
      <name val="Microsoft Sans Serif"/>
      <family val="2"/>
      <charset val="238"/>
    </font>
    <font>
      <b/>
      <sz val="9"/>
      <name val="Microsoft Sans Serif"/>
      <family val="2"/>
      <charset val="238"/>
    </font>
    <font>
      <b/>
      <sz val="8"/>
      <color theme="0"/>
      <name val="Microsoft Sans Serif"/>
      <family val="2"/>
      <charset val="238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sz val="8"/>
      <color theme="0"/>
      <name val="Microsoft Sans Serif"/>
      <family val="2"/>
      <charset val="238"/>
    </font>
    <font>
      <b/>
      <sz val="8"/>
      <color rgb="FFFF0000"/>
      <name val="Microsoft Sans Serif"/>
      <family val="2"/>
      <charset val="238"/>
    </font>
    <font>
      <sz val="8"/>
      <color rgb="FFFF0000"/>
      <name val="Microsoft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8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2" xfId="0" quotePrefix="1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vertical="center"/>
    </xf>
    <xf numFmtId="49" fontId="2" fillId="2" borderId="2" xfId="0" quotePrefix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49" fontId="3" fillId="0" borderId="2" xfId="0" quotePrefix="1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left" vertical="center"/>
    </xf>
    <xf numFmtId="3" fontId="2" fillId="2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horizontal="left" vertical="center"/>
    </xf>
    <xf numFmtId="3" fontId="2" fillId="5" borderId="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horizontal="left" vertical="center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left"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" fontId="8" fillId="4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/>
    </xf>
    <xf numFmtId="49" fontId="6" fillId="2" borderId="1" xfId="1" applyNumberFormat="1" applyFont="1" applyFill="1" applyAlignment="1">
      <alignment horizontal="center" vertical="center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9"/>
  <sheetViews>
    <sheetView tabSelected="1" zoomScale="85" zoomScaleNormal="85" workbookViewId="0"/>
  </sheetViews>
  <sheetFormatPr defaultRowHeight="10.5" x14ac:dyDescent="0.25"/>
  <cols>
    <col min="1" max="1" width="10.7109375" style="7" customWidth="1"/>
    <col min="2" max="2" width="19.7109375" style="8" customWidth="1"/>
    <col min="3" max="5" width="10.7109375" style="8" customWidth="1"/>
    <col min="6" max="6" width="10.7109375" style="3" customWidth="1"/>
    <col min="7" max="7" width="48.5703125" style="4" customWidth="1"/>
    <col min="8" max="14" width="13.7109375" style="5" customWidth="1"/>
    <col min="15" max="19" width="9.140625" style="50"/>
    <col min="20" max="221" width="9.140625" style="4"/>
    <col min="222" max="225" width="8.28515625" style="4" customWidth="1"/>
    <col min="226" max="226" width="7.140625" style="4" customWidth="1"/>
    <col min="227" max="227" width="9" style="4" customWidth="1"/>
    <col min="228" max="228" width="30.7109375" style="4" customWidth="1"/>
    <col min="229" max="234" width="13.28515625" style="4" customWidth="1"/>
    <col min="235" max="477" width="9.140625" style="4"/>
    <col min="478" max="481" width="8.28515625" style="4" customWidth="1"/>
    <col min="482" max="482" width="7.140625" style="4" customWidth="1"/>
    <col min="483" max="483" width="9" style="4" customWidth="1"/>
    <col min="484" max="484" width="30.7109375" style="4" customWidth="1"/>
    <col min="485" max="490" width="13.28515625" style="4" customWidth="1"/>
    <col min="491" max="733" width="9.140625" style="4"/>
    <col min="734" max="737" width="8.28515625" style="4" customWidth="1"/>
    <col min="738" max="738" width="7.140625" style="4" customWidth="1"/>
    <col min="739" max="739" width="9" style="4" customWidth="1"/>
    <col min="740" max="740" width="30.7109375" style="4" customWidth="1"/>
    <col min="741" max="746" width="13.28515625" style="4" customWidth="1"/>
    <col min="747" max="989" width="9.140625" style="4"/>
    <col min="990" max="993" width="8.28515625" style="4" customWidth="1"/>
    <col min="994" max="994" width="7.140625" style="4" customWidth="1"/>
    <col min="995" max="995" width="9" style="4" customWidth="1"/>
    <col min="996" max="996" width="30.7109375" style="4" customWidth="1"/>
    <col min="997" max="1002" width="13.28515625" style="4" customWidth="1"/>
    <col min="1003" max="1245" width="9.140625" style="4"/>
    <col min="1246" max="1249" width="8.28515625" style="4" customWidth="1"/>
    <col min="1250" max="1250" width="7.140625" style="4" customWidth="1"/>
    <col min="1251" max="1251" width="9" style="4" customWidth="1"/>
    <col min="1252" max="1252" width="30.7109375" style="4" customWidth="1"/>
    <col min="1253" max="1258" width="13.28515625" style="4" customWidth="1"/>
    <col min="1259" max="1501" width="9.140625" style="4"/>
    <col min="1502" max="1505" width="8.28515625" style="4" customWidth="1"/>
    <col min="1506" max="1506" width="7.140625" style="4" customWidth="1"/>
    <col min="1507" max="1507" width="9" style="4" customWidth="1"/>
    <col min="1508" max="1508" width="30.7109375" style="4" customWidth="1"/>
    <col min="1509" max="1514" width="13.28515625" style="4" customWidth="1"/>
    <col min="1515" max="1757" width="9.140625" style="4"/>
    <col min="1758" max="1761" width="8.28515625" style="4" customWidth="1"/>
    <col min="1762" max="1762" width="7.140625" style="4" customWidth="1"/>
    <col min="1763" max="1763" width="9" style="4" customWidth="1"/>
    <col min="1764" max="1764" width="30.7109375" style="4" customWidth="1"/>
    <col min="1765" max="1770" width="13.28515625" style="4" customWidth="1"/>
    <col min="1771" max="2013" width="9.140625" style="4"/>
    <col min="2014" max="2017" width="8.28515625" style="4" customWidth="1"/>
    <col min="2018" max="2018" width="7.140625" style="4" customWidth="1"/>
    <col min="2019" max="2019" width="9" style="4" customWidth="1"/>
    <col min="2020" max="2020" width="30.7109375" style="4" customWidth="1"/>
    <col min="2021" max="2026" width="13.28515625" style="4" customWidth="1"/>
    <col min="2027" max="2269" width="9.140625" style="4"/>
    <col min="2270" max="2273" width="8.28515625" style="4" customWidth="1"/>
    <col min="2274" max="2274" width="7.140625" style="4" customWidth="1"/>
    <col min="2275" max="2275" width="9" style="4" customWidth="1"/>
    <col min="2276" max="2276" width="30.7109375" style="4" customWidth="1"/>
    <col min="2277" max="2282" width="13.28515625" style="4" customWidth="1"/>
    <col min="2283" max="2525" width="9.140625" style="4"/>
    <col min="2526" max="2529" width="8.28515625" style="4" customWidth="1"/>
    <col min="2530" max="2530" width="7.140625" style="4" customWidth="1"/>
    <col min="2531" max="2531" width="9" style="4" customWidth="1"/>
    <col min="2532" max="2532" width="30.7109375" style="4" customWidth="1"/>
    <col min="2533" max="2538" width="13.28515625" style="4" customWidth="1"/>
    <col min="2539" max="2781" width="9.140625" style="4"/>
    <col min="2782" max="2785" width="8.28515625" style="4" customWidth="1"/>
    <col min="2786" max="2786" width="7.140625" style="4" customWidth="1"/>
    <col min="2787" max="2787" width="9" style="4" customWidth="1"/>
    <col min="2788" max="2788" width="30.7109375" style="4" customWidth="1"/>
    <col min="2789" max="2794" width="13.28515625" style="4" customWidth="1"/>
    <col min="2795" max="3037" width="9.140625" style="4"/>
    <col min="3038" max="3041" width="8.28515625" style="4" customWidth="1"/>
    <col min="3042" max="3042" width="7.140625" style="4" customWidth="1"/>
    <col min="3043" max="3043" width="9" style="4" customWidth="1"/>
    <col min="3044" max="3044" width="30.7109375" style="4" customWidth="1"/>
    <col min="3045" max="3050" width="13.28515625" style="4" customWidth="1"/>
    <col min="3051" max="3293" width="9.140625" style="4"/>
    <col min="3294" max="3297" width="8.28515625" style="4" customWidth="1"/>
    <col min="3298" max="3298" width="7.140625" style="4" customWidth="1"/>
    <col min="3299" max="3299" width="9" style="4" customWidth="1"/>
    <col min="3300" max="3300" width="30.7109375" style="4" customWidth="1"/>
    <col min="3301" max="3306" width="13.28515625" style="4" customWidth="1"/>
    <col min="3307" max="3549" width="9.140625" style="4"/>
    <col min="3550" max="3553" width="8.28515625" style="4" customWidth="1"/>
    <col min="3554" max="3554" width="7.140625" style="4" customWidth="1"/>
    <col min="3555" max="3555" width="9" style="4" customWidth="1"/>
    <col min="3556" max="3556" width="30.7109375" style="4" customWidth="1"/>
    <col min="3557" max="3562" width="13.28515625" style="4" customWidth="1"/>
    <col min="3563" max="3805" width="9.140625" style="4"/>
    <col min="3806" max="3809" width="8.28515625" style="4" customWidth="1"/>
    <col min="3810" max="3810" width="7.140625" style="4" customWidth="1"/>
    <col min="3811" max="3811" width="9" style="4" customWidth="1"/>
    <col min="3812" max="3812" width="30.7109375" style="4" customWidth="1"/>
    <col min="3813" max="3818" width="13.28515625" style="4" customWidth="1"/>
    <col min="3819" max="4061" width="9.140625" style="4"/>
    <col min="4062" max="4065" width="8.28515625" style="4" customWidth="1"/>
    <col min="4066" max="4066" width="7.140625" style="4" customWidth="1"/>
    <col min="4067" max="4067" width="9" style="4" customWidth="1"/>
    <col min="4068" max="4068" width="30.7109375" style="4" customWidth="1"/>
    <col min="4069" max="4074" width="13.28515625" style="4" customWidth="1"/>
    <col min="4075" max="4317" width="9.140625" style="4"/>
    <col min="4318" max="4321" width="8.28515625" style="4" customWidth="1"/>
    <col min="4322" max="4322" width="7.140625" style="4" customWidth="1"/>
    <col min="4323" max="4323" width="9" style="4" customWidth="1"/>
    <col min="4324" max="4324" width="30.7109375" style="4" customWidth="1"/>
    <col min="4325" max="4330" width="13.28515625" style="4" customWidth="1"/>
    <col min="4331" max="4573" width="9.140625" style="4"/>
    <col min="4574" max="4577" width="8.28515625" style="4" customWidth="1"/>
    <col min="4578" max="4578" width="7.140625" style="4" customWidth="1"/>
    <col min="4579" max="4579" width="9" style="4" customWidth="1"/>
    <col min="4580" max="4580" width="30.7109375" style="4" customWidth="1"/>
    <col min="4581" max="4586" width="13.28515625" style="4" customWidth="1"/>
    <col min="4587" max="4829" width="9.140625" style="4"/>
    <col min="4830" max="4833" width="8.28515625" style="4" customWidth="1"/>
    <col min="4834" max="4834" width="7.140625" style="4" customWidth="1"/>
    <col min="4835" max="4835" width="9" style="4" customWidth="1"/>
    <col min="4836" max="4836" width="30.7109375" style="4" customWidth="1"/>
    <col min="4837" max="4842" width="13.28515625" style="4" customWidth="1"/>
    <col min="4843" max="5085" width="9.140625" style="4"/>
    <col min="5086" max="5089" width="8.28515625" style="4" customWidth="1"/>
    <col min="5090" max="5090" width="7.140625" style="4" customWidth="1"/>
    <col min="5091" max="5091" width="9" style="4" customWidth="1"/>
    <col min="5092" max="5092" width="30.7109375" style="4" customWidth="1"/>
    <col min="5093" max="5098" width="13.28515625" style="4" customWidth="1"/>
    <col min="5099" max="5341" width="9.140625" style="4"/>
    <col min="5342" max="5345" width="8.28515625" style="4" customWidth="1"/>
    <col min="5346" max="5346" width="7.140625" style="4" customWidth="1"/>
    <col min="5347" max="5347" width="9" style="4" customWidth="1"/>
    <col min="5348" max="5348" width="30.7109375" style="4" customWidth="1"/>
    <col min="5349" max="5354" width="13.28515625" style="4" customWidth="1"/>
    <col min="5355" max="5597" width="9.140625" style="4"/>
    <col min="5598" max="5601" width="8.28515625" style="4" customWidth="1"/>
    <col min="5602" max="5602" width="7.140625" style="4" customWidth="1"/>
    <col min="5603" max="5603" width="9" style="4" customWidth="1"/>
    <col min="5604" max="5604" width="30.7109375" style="4" customWidth="1"/>
    <col min="5605" max="5610" width="13.28515625" style="4" customWidth="1"/>
    <col min="5611" max="5853" width="9.140625" style="4"/>
    <col min="5854" max="5857" width="8.28515625" style="4" customWidth="1"/>
    <col min="5858" max="5858" width="7.140625" style="4" customWidth="1"/>
    <col min="5859" max="5859" width="9" style="4" customWidth="1"/>
    <col min="5860" max="5860" width="30.7109375" style="4" customWidth="1"/>
    <col min="5861" max="5866" width="13.28515625" style="4" customWidth="1"/>
    <col min="5867" max="6109" width="9.140625" style="4"/>
    <col min="6110" max="6113" width="8.28515625" style="4" customWidth="1"/>
    <col min="6114" max="6114" width="7.140625" style="4" customWidth="1"/>
    <col min="6115" max="6115" width="9" style="4" customWidth="1"/>
    <col min="6116" max="6116" width="30.7109375" style="4" customWidth="1"/>
    <col min="6117" max="6122" width="13.28515625" style="4" customWidth="1"/>
    <col min="6123" max="6365" width="9.140625" style="4"/>
    <col min="6366" max="6369" width="8.28515625" style="4" customWidth="1"/>
    <col min="6370" max="6370" width="7.140625" style="4" customWidth="1"/>
    <col min="6371" max="6371" width="9" style="4" customWidth="1"/>
    <col min="6372" max="6372" width="30.7109375" style="4" customWidth="1"/>
    <col min="6373" max="6378" width="13.28515625" style="4" customWidth="1"/>
    <col min="6379" max="6621" width="9.140625" style="4"/>
    <col min="6622" max="6625" width="8.28515625" style="4" customWidth="1"/>
    <col min="6626" max="6626" width="7.140625" style="4" customWidth="1"/>
    <col min="6627" max="6627" width="9" style="4" customWidth="1"/>
    <col min="6628" max="6628" width="30.7109375" style="4" customWidth="1"/>
    <col min="6629" max="6634" width="13.28515625" style="4" customWidth="1"/>
    <col min="6635" max="6877" width="9.140625" style="4"/>
    <col min="6878" max="6881" width="8.28515625" style="4" customWidth="1"/>
    <col min="6882" max="6882" width="7.140625" style="4" customWidth="1"/>
    <col min="6883" max="6883" width="9" style="4" customWidth="1"/>
    <col min="6884" max="6884" width="30.7109375" style="4" customWidth="1"/>
    <col min="6885" max="6890" width="13.28515625" style="4" customWidth="1"/>
    <col min="6891" max="7133" width="9.140625" style="4"/>
    <col min="7134" max="7137" width="8.28515625" style="4" customWidth="1"/>
    <col min="7138" max="7138" width="7.140625" style="4" customWidth="1"/>
    <col min="7139" max="7139" width="9" style="4" customWidth="1"/>
    <col min="7140" max="7140" width="30.7109375" style="4" customWidth="1"/>
    <col min="7141" max="7146" width="13.28515625" style="4" customWidth="1"/>
    <col min="7147" max="7389" width="9.140625" style="4"/>
    <col min="7390" max="7393" width="8.28515625" style="4" customWidth="1"/>
    <col min="7394" max="7394" width="7.140625" style="4" customWidth="1"/>
    <col min="7395" max="7395" width="9" style="4" customWidth="1"/>
    <col min="7396" max="7396" width="30.7109375" style="4" customWidth="1"/>
    <col min="7397" max="7402" width="13.28515625" style="4" customWidth="1"/>
    <col min="7403" max="7645" width="9.140625" style="4"/>
    <col min="7646" max="7649" width="8.28515625" style="4" customWidth="1"/>
    <col min="7650" max="7650" width="7.140625" style="4" customWidth="1"/>
    <col min="7651" max="7651" width="9" style="4" customWidth="1"/>
    <col min="7652" max="7652" width="30.7109375" style="4" customWidth="1"/>
    <col min="7653" max="7658" width="13.28515625" style="4" customWidth="1"/>
    <col min="7659" max="7901" width="9.140625" style="4"/>
    <col min="7902" max="7905" width="8.28515625" style="4" customWidth="1"/>
    <col min="7906" max="7906" width="7.140625" style="4" customWidth="1"/>
    <col min="7907" max="7907" width="9" style="4" customWidth="1"/>
    <col min="7908" max="7908" width="30.7109375" style="4" customWidth="1"/>
    <col min="7909" max="7914" width="13.28515625" style="4" customWidth="1"/>
    <col min="7915" max="8157" width="9.140625" style="4"/>
    <col min="8158" max="8161" width="8.28515625" style="4" customWidth="1"/>
    <col min="8162" max="8162" width="7.140625" style="4" customWidth="1"/>
    <col min="8163" max="8163" width="9" style="4" customWidth="1"/>
    <col min="8164" max="8164" width="30.7109375" style="4" customWidth="1"/>
    <col min="8165" max="8170" width="13.28515625" style="4" customWidth="1"/>
    <col min="8171" max="8413" width="9.140625" style="4"/>
    <col min="8414" max="8417" width="8.28515625" style="4" customWidth="1"/>
    <col min="8418" max="8418" width="7.140625" style="4" customWidth="1"/>
    <col min="8419" max="8419" width="9" style="4" customWidth="1"/>
    <col min="8420" max="8420" width="30.7109375" style="4" customWidth="1"/>
    <col min="8421" max="8426" width="13.28515625" style="4" customWidth="1"/>
    <col min="8427" max="8669" width="9.140625" style="4"/>
    <col min="8670" max="8673" width="8.28515625" style="4" customWidth="1"/>
    <col min="8674" max="8674" width="7.140625" style="4" customWidth="1"/>
    <col min="8675" max="8675" width="9" style="4" customWidth="1"/>
    <col min="8676" max="8676" width="30.7109375" style="4" customWidth="1"/>
    <col min="8677" max="8682" width="13.28515625" style="4" customWidth="1"/>
    <col min="8683" max="8925" width="9.140625" style="4"/>
    <col min="8926" max="8929" width="8.28515625" style="4" customWidth="1"/>
    <col min="8930" max="8930" width="7.140625" style="4" customWidth="1"/>
    <col min="8931" max="8931" width="9" style="4" customWidth="1"/>
    <col min="8932" max="8932" width="30.7109375" style="4" customWidth="1"/>
    <col min="8933" max="8938" width="13.28515625" style="4" customWidth="1"/>
    <col min="8939" max="9181" width="9.140625" style="4"/>
    <col min="9182" max="9185" width="8.28515625" style="4" customWidth="1"/>
    <col min="9186" max="9186" width="7.140625" style="4" customWidth="1"/>
    <col min="9187" max="9187" width="9" style="4" customWidth="1"/>
    <col min="9188" max="9188" width="30.7109375" style="4" customWidth="1"/>
    <col min="9189" max="9194" width="13.28515625" style="4" customWidth="1"/>
    <col min="9195" max="9437" width="9.140625" style="4"/>
    <col min="9438" max="9441" width="8.28515625" style="4" customWidth="1"/>
    <col min="9442" max="9442" width="7.140625" style="4" customWidth="1"/>
    <col min="9443" max="9443" width="9" style="4" customWidth="1"/>
    <col min="9444" max="9444" width="30.7109375" style="4" customWidth="1"/>
    <col min="9445" max="9450" width="13.28515625" style="4" customWidth="1"/>
    <col min="9451" max="9693" width="9.140625" style="4"/>
    <col min="9694" max="9697" width="8.28515625" style="4" customWidth="1"/>
    <col min="9698" max="9698" width="7.140625" style="4" customWidth="1"/>
    <col min="9699" max="9699" width="9" style="4" customWidth="1"/>
    <col min="9700" max="9700" width="30.7109375" style="4" customWidth="1"/>
    <col min="9701" max="9706" width="13.28515625" style="4" customWidth="1"/>
    <col min="9707" max="9949" width="9.140625" style="4"/>
    <col min="9950" max="9953" width="8.28515625" style="4" customWidth="1"/>
    <col min="9954" max="9954" width="7.140625" style="4" customWidth="1"/>
    <col min="9955" max="9955" width="9" style="4" customWidth="1"/>
    <col min="9956" max="9956" width="30.7109375" style="4" customWidth="1"/>
    <col min="9957" max="9962" width="13.28515625" style="4" customWidth="1"/>
    <col min="9963" max="10205" width="9.140625" style="4"/>
    <col min="10206" max="10209" width="8.28515625" style="4" customWidth="1"/>
    <col min="10210" max="10210" width="7.140625" style="4" customWidth="1"/>
    <col min="10211" max="10211" width="9" style="4" customWidth="1"/>
    <col min="10212" max="10212" width="30.7109375" style="4" customWidth="1"/>
    <col min="10213" max="10218" width="13.28515625" style="4" customWidth="1"/>
    <col min="10219" max="10461" width="9.140625" style="4"/>
    <col min="10462" max="10465" width="8.28515625" style="4" customWidth="1"/>
    <col min="10466" max="10466" width="7.140625" style="4" customWidth="1"/>
    <col min="10467" max="10467" width="9" style="4" customWidth="1"/>
    <col min="10468" max="10468" width="30.7109375" style="4" customWidth="1"/>
    <col min="10469" max="10474" width="13.28515625" style="4" customWidth="1"/>
    <col min="10475" max="10717" width="9.140625" style="4"/>
    <col min="10718" max="10721" width="8.28515625" style="4" customWidth="1"/>
    <col min="10722" max="10722" width="7.140625" style="4" customWidth="1"/>
    <col min="10723" max="10723" width="9" style="4" customWidth="1"/>
    <col min="10724" max="10724" width="30.7109375" style="4" customWidth="1"/>
    <col min="10725" max="10730" width="13.28515625" style="4" customWidth="1"/>
    <col min="10731" max="10973" width="9.140625" style="4"/>
    <col min="10974" max="10977" width="8.28515625" style="4" customWidth="1"/>
    <col min="10978" max="10978" width="7.140625" style="4" customWidth="1"/>
    <col min="10979" max="10979" width="9" style="4" customWidth="1"/>
    <col min="10980" max="10980" width="30.7109375" style="4" customWidth="1"/>
    <col min="10981" max="10986" width="13.28515625" style="4" customWidth="1"/>
    <col min="10987" max="11229" width="9.140625" style="4"/>
    <col min="11230" max="11233" width="8.28515625" style="4" customWidth="1"/>
    <col min="11234" max="11234" width="7.140625" style="4" customWidth="1"/>
    <col min="11235" max="11235" width="9" style="4" customWidth="1"/>
    <col min="11236" max="11236" width="30.7109375" style="4" customWidth="1"/>
    <col min="11237" max="11242" width="13.28515625" style="4" customWidth="1"/>
    <col min="11243" max="11485" width="9.140625" style="4"/>
    <col min="11486" max="11489" width="8.28515625" style="4" customWidth="1"/>
    <col min="11490" max="11490" width="7.140625" style="4" customWidth="1"/>
    <col min="11491" max="11491" width="9" style="4" customWidth="1"/>
    <col min="11492" max="11492" width="30.7109375" style="4" customWidth="1"/>
    <col min="11493" max="11498" width="13.28515625" style="4" customWidth="1"/>
    <col min="11499" max="11741" width="9.140625" style="4"/>
    <col min="11742" max="11745" width="8.28515625" style="4" customWidth="1"/>
    <col min="11746" max="11746" width="7.140625" style="4" customWidth="1"/>
    <col min="11747" max="11747" width="9" style="4" customWidth="1"/>
    <col min="11748" max="11748" width="30.7109375" style="4" customWidth="1"/>
    <col min="11749" max="11754" width="13.28515625" style="4" customWidth="1"/>
    <col min="11755" max="11997" width="9.140625" style="4"/>
    <col min="11998" max="12001" width="8.28515625" style="4" customWidth="1"/>
    <col min="12002" max="12002" width="7.140625" style="4" customWidth="1"/>
    <col min="12003" max="12003" width="9" style="4" customWidth="1"/>
    <col min="12004" max="12004" width="30.7109375" style="4" customWidth="1"/>
    <col min="12005" max="12010" width="13.28515625" style="4" customWidth="1"/>
    <col min="12011" max="12253" width="9.140625" style="4"/>
    <col min="12254" max="12257" width="8.28515625" style="4" customWidth="1"/>
    <col min="12258" max="12258" width="7.140625" style="4" customWidth="1"/>
    <col min="12259" max="12259" width="9" style="4" customWidth="1"/>
    <col min="12260" max="12260" width="30.7109375" style="4" customWidth="1"/>
    <col min="12261" max="12266" width="13.28515625" style="4" customWidth="1"/>
    <col min="12267" max="12509" width="9.140625" style="4"/>
    <col min="12510" max="12513" width="8.28515625" style="4" customWidth="1"/>
    <col min="12514" max="12514" width="7.140625" style="4" customWidth="1"/>
    <col min="12515" max="12515" width="9" style="4" customWidth="1"/>
    <col min="12516" max="12516" width="30.7109375" style="4" customWidth="1"/>
    <col min="12517" max="12522" width="13.28515625" style="4" customWidth="1"/>
    <col min="12523" max="12765" width="9.140625" style="4"/>
    <col min="12766" max="12769" width="8.28515625" style="4" customWidth="1"/>
    <col min="12770" max="12770" width="7.140625" style="4" customWidth="1"/>
    <col min="12771" max="12771" width="9" style="4" customWidth="1"/>
    <col min="12772" max="12772" width="30.7109375" style="4" customWidth="1"/>
    <col min="12773" max="12778" width="13.28515625" style="4" customWidth="1"/>
    <col min="12779" max="13021" width="9.140625" style="4"/>
    <col min="13022" max="13025" width="8.28515625" style="4" customWidth="1"/>
    <col min="13026" max="13026" width="7.140625" style="4" customWidth="1"/>
    <col min="13027" max="13027" width="9" style="4" customWidth="1"/>
    <col min="13028" max="13028" width="30.7109375" style="4" customWidth="1"/>
    <col min="13029" max="13034" width="13.28515625" style="4" customWidth="1"/>
    <col min="13035" max="13277" width="9.140625" style="4"/>
    <col min="13278" max="13281" width="8.28515625" style="4" customWidth="1"/>
    <col min="13282" max="13282" width="7.140625" style="4" customWidth="1"/>
    <col min="13283" max="13283" width="9" style="4" customWidth="1"/>
    <col min="13284" max="13284" width="30.7109375" style="4" customWidth="1"/>
    <col min="13285" max="13290" width="13.28515625" style="4" customWidth="1"/>
    <col min="13291" max="13533" width="9.140625" style="4"/>
    <col min="13534" max="13537" width="8.28515625" style="4" customWidth="1"/>
    <col min="13538" max="13538" width="7.140625" style="4" customWidth="1"/>
    <col min="13539" max="13539" width="9" style="4" customWidth="1"/>
    <col min="13540" max="13540" width="30.7109375" style="4" customWidth="1"/>
    <col min="13541" max="13546" width="13.28515625" style="4" customWidth="1"/>
    <col min="13547" max="13789" width="9.140625" style="4"/>
    <col min="13790" max="13793" width="8.28515625" style="4" customWidth="1"/>
    <col min="13794" max="13794" width="7.140625" style="4" customWidth="1"/>
    <col min="13795" max="13795" width="9" style="4" customWidth="1"/>
    <col min="13796" max="13796" width="30.7109375" style="4" customWidth="1"/>
    <col min="13797" max="13802" width="13.28515625" style="4" customWidth="1"/>
    <col min="13803" max="14045" width="9.140625" style="4"/>
    <col min="14046" max="14049" width="8.28515625" style="4" customWidth="1"/>
    <col min="14050" max="14050" width="7.140625" style="4" customWidth="1"/>
    <col min="14051" max="14051" width="9" style="4" customWidth="1"/>
    <col min="14052" max="14052" width="30.7109375" style="4" customWidth="1"/>
    <col min="14053" max="14058" width="13.28515625" style="4" customWidth="1"/>
    <col min="14059" max="14301" width="9.140625" style="4"/>
    <col min="14302" max="14305" width="8.28515625" style="4" customWidth="1"/>
    <col min="14306" max="14306" width="7.140625" style="4" customWidth="1"/>
    <col min="14307" max="14307" width="9" style="4" customWidth="1"/>
    <col min="14308" max="14308" width="30.7109375" style="4" customWidth="1"/>
    <col min="14309" max="14314" width="13.28515625" style="4" customWidth="1"/>
    <col min="14315" max="14557" width="9.140625" style="4"/>
    <col min="14558" max="14561" width="8.28515625" style="4" customWidth="1"/>
    <col min="14562" max="14562" width="7.140625" style="4" customWidth="1"/>
    <col min="14563" max="14563" width="9" style="4" customWidth="1"/>
    <col min="14564" max="14564" width="30.7109375" style="4" customWidth="1"/>
    <col min="14565" max="14570" width="13.28515625" style="4" customWidth="1"/>
    <col min="14571" max="14813" width="9.140625" style="4"/>
    <col min="14814" max="14817" width="8.28515625" style="4" customWidth="1"/>
    <col min="14818" max="14818" width="7.140625" style="4" customWidth="1"/>
    <col min="14819" max="14819" width="9" style="4" customWidth="1"/>
    <col min="14820" max="14820" width="30.7109375" style="4" customWidth="1"/>
    <col min="14821" max="14826" width="13.28515625" style="4" customWidth="1"/>
    <col min="14827" max="15069" width="9.140625" style="4"/>
    <col min="15070" max="15073" width="8.28515625" style="4" customWidth="1"/>
    <col min="15074" max="15074" width="7.140625" style="4" customWidth="1"/>
    <col min="15075" max="15075" width="9" style="4" customWidth="1"/>
    <col min="15076" max="15076" width="30.7109375" style="4" customWidth="1"/>
    <col min="15077" max="15082" width="13.28515625" style="4" customWidth="1"/>
    <col min="15083" max="15325" width="9.140625" style="4"/>
    <col min="15326" max="15329" width="8.28515625" style="4" customWidth="1"/>
    <col min="15330" max="15330" width="7.140625" style="4" customWidth="1"/>
    <col min="15331" max="15331" width="9" style="4" customWidth="1"/>
    <col min="15332" max="15332" width="30.7109375" style="4" customWidth="1"/>
    <col min="15333" max="15338" width="13.28515625" style="4" customWidth="1"/>
    <col min="15339" max="15581" width="9.140625" style="4"/>
    <col min="15582" max="15585" width="8.28515625" style="4" customWidth="1"/>
    <col min="15586" max="15586" width="7.140625" style="4" customWidth="1"/>
    <col min="15587" max="15587" width="9" style="4" customWidth="1"/>
    <col min="15588" max="15588" width="30.7109375" style="4" customWidth="1"/>
    <col min="15589" max="15594" width="13.28515625" style="4" customWidth="1"/>
    <col min="15595" max="15837" width="9.140625" style="4"/>
    <col min="15838" max="15841" width="8.28515625" style="4" customWidth="1"/>
    <col min="15842" max="15842" width="7.140625" style="4" customWidth="1"/>
    <col min="15843" max="15843" width="9" style="4" customWidth="1"/>
    <col min="15844" max="15844" width="30.7109375" style="4" customWidth="1"/>
    <col min="15845" max="15850" width="13.28515625" style="4" customWidth="1"/>
    <col min="15851" max="16093" width="9.140625" style="4"/>
    <col min="16094" max="16097" width="8.28515625" style="4" customWidth="1"/>
    <col min="16098" max="16098" width="7.140625" style="4" customWidth="1"/>
    <col min="16099" max="16099" width="9" style="4" customWidth="1"/>
    <col min="16100" max="16100" width="30.7109375" style="4" customWidth="1"/>
    <col min="16101" max="16106" width="13.28515625" style="4" customWidth="1"/>
    <col min="16107" max="16384" width="9.140625" style="4"/>
  </cols>
  <sheetData>
    <row r="1" spans="1:19" s="6" customFormat="1" x14ac:dyDescent="0.25">
      <c r="A1" s="1"/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49"/>
      <c r="P1" s="49"/>
      <c r="Q1" s="49"/>
      <c r="R1" s="49"/>
      <c r="S1" s="49"/>
    </row>
    <row r="2" spans="1:19" s="57" customFormat="1" ht="24.95" customHeight="1" thickBot="1" x14ac:dyDescent="0.3">
      <c r="A2" s="117" t="s">
        <v>302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56"/>
      <c r="P2" s="56"/>
      <c r="Q2" s="56"/>
      <c r="R2" s="56"/>
      <c r="S2" s="56"/>
    </row>
    <row r="3" spans="1:19" ht="12" thickTop="1" thickBot="1" x14ac:dyDescent="0.3"/>
    <row r="4" spans="1:19" s="6" customFormat="1" ht="60" customHeight="1" thickBot="1" x14ac:dyDescent="0.3">
      <c r="A4" s="9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5</v>
      </c>
      <c r="G4" s="87" t="s">
        <v>6</v>
      </c>
      <c r="H4" s="97" t="s">
        <v>256</v>
      </c>
      <c r="I4" s="98" t="s">
        <v>283</v>
      </c>
      <c r="J4" s="98" t="s">
        <v>303</v>
      </c>
      <c r="K4" s="98" t="s">
        <v>317</v>
      </c>
      <c r="L4" s="98" t="s">
        <v>284</v>
      </c>
      <c r="M4" s="97" t="s">
        <v>7</v>
      </c>
      <c r="N4" s="99" t="s">
        <v>8</v>
      </c>
      <c r="O4" s="49"/>
      <c r="P4" s="49"/>
      <c r="Q4" s="49"/>
      <c r="R4" s="49"/>
      <c r="S4" s="49"/>
    </row>
    <row r="5" spans="1:19" s="6" customFormat="1" ht="24.95" customHeight="1" x14ac:dyDescent="0.25">
      <c r="A5" s="90"/>
      <c r="B5" s="91"/>
      <c r="C5" s="91"/>
      <c r="D5" s="91"/>
      <c r="E5" s="91"/>
      <c r="F5" s="92">
        <v>32211</v>
      </c>
      <c r="G5" s="93" t="s">
        <v>9</v>
      </c>
      <c r="H5" s="94">
        <f xml:space="preserve"> SUM(H6:H7)</f>
        <v>590000</v>
      </c>
      <c r="I5" s="94">
        <f t="shared" ref="I5:N5" si="0" xml:space="preserve"> SUM(I6:I7)</f>
        <v>0</v>
      </c>
      <c r="J5" s="94">
        <f t="shared" si="0"/>
        <v>0</v>
      </c>
      <c r="K5" s="94">
        <f t="shared" si="0"/>
        <v>0</v>
      </c>
      <c r="L5" s="94">
        <f t="shared" si="0"/>
        <v>590000</v>
      </c>
      <c r="M5" s="94">
        <f t="shared" si="0"/>
        <v>737500</v>
      </c>
      <c r="N5" s="95">
        <f t="shared" si="0"/>
        <v>690300</v>
      </c>
      <c r="O5" s="49"/>
      <c r="P5" s="49"/>
      <c r="Q5" s="49"/>
      <c r="R5" s="49"/>
      <c r="S5" s="49"/>
    </row>
    <row r="6" spans="1:19" s="6" customFormat="1" ht="24.95" customHeight="1" x14ac:dyDescent="0.25">
      <c r="A6" s="60"/>
      <c r="B6" s="14"/>
      <c r="C6" s="14"/>
      <c r="D6" s="14"/>
      <c r="E6" s="14"/>
      <c r="F6" s="15"/>
      <c r="G6" s="16" t="s">
        <v>9</v>
      </c>
      <c r="H6" s="17">
        <v>190000</v>
      </c>
      <c r="I6" s="17">
        <v>0</v>
      </c>
      <c r="J6" s="17">
        <v>0</v>
      </c>
      <c r="K6" s="17">
        <v>0</v>
      </c>
      <c r="L6" s="17">
        <f>H6+I6+J6+K6</f>
        <v>190000</v>
      </c>
      <c r="M6" s="17">
        <f>L6*1.25</f>
        <v>237500</v>
      </c>
      <c r="N6" s="61">
        <f>L6 * 1.17</f>
        <v>222300</v>
      </c>
      <c r="O6" s="49"/>
      <c r="P6" s="49"/>
      <c r="Q6" s="49"/>
      <c r="R6" s="49"/>
      <c r="S6" s="49"/>
    </row>
    <row r="7" spans="1:19" s="6" customFormat="1" ht="24.95" customHeight="1" x14ac:dyDescent="0.25">
      <c r="A7" s="60"/>
      <c r="B7" s="14" t="s">
        <v>268</v>
      </c>
      <c r="C7" s="14" t="s">
        <v>269</v>
      </c>
      <c r="D7" s="14" t="s">
        <v>273</v>
      </c>
      <c r="E7" s="14" t="s">
        <v>270</v>
      </c>
      <c r="F7" s="15"/>
      <c r="G7" s="16" t="s">
        <v>10</v>
      </c>
      <c r="H7" s="17">
        <v>400000</v>
      </c>
      <c r="I7" s="17">
        <v>0</v>
      </c>
      <c r="J7" s="17">
        <v>0</v>
      </c>
      <c r="K7" s="17">
        <v>0</v>
      </c>
      <c r="L7" s="17">
        <f>H7+I7+J7+K7</f>
        <v>400000</v>
      </c>
      <c r="M7" s="17">
        <f>L7*1.25</f>
        <v>500000</v>
      </c>
      <c r="N7" s="61">
        <f>L7 * 1.17</f>
        <v>468000</v>
      </c>
      <c r="O7" s="49"/>
      <c r="P7" s="49"/>
      <c r="Q7" s="49"/>
      <c r="R7" s="49"/>
      <c r="S7" s="49"/>
    </row>
    <row r="8" spans="1:19" s="6" customFormat="1" ht="24.95" customHeight="1" x14ac:dyDescent="0.25">
      <c r="A8" s="58"/>
      <c r="B8" s="53"/>
      <c r="C8" s="53"/>
      <c r="D8" s="53"/>
      <c r="E8" s="53"/>
      <c r="F8" s="12">
        <v>32214</v>
      </c>
      <c r="G8" s="18" t="s">
        <v>11</v>
      </c>
      <c r="H8" s="11">
        <v>130000</v>
      </c>
      <c r="I8" s="11">
        <v>0</v>
      </c>
      <c r="J8" s="11">
        <v>0</v>
      </c>
      <c r="K8" s="11">
        <v>0</v>
      </c>
      <c r="L8" s="11">
        <f>H8+I8+J8</f>
        <v>130000</v>
      </c>
      <c r="M8" s="11">
        <f>H8*1.25</f>
        <v>162500</v>
      </c>
      <c r="N8" s="62">
        <f>L8 * 1.17</f>
        <v>152100</v>
      </c>
      <c r="O8" s="49"/>
      <c r="P8" s="49"/>
      <c r="Q8" s="49"/>
      <c r="R8" s="49"/>
      <c r="S8" s="49"/>
    </row>
    <row r="9" spans="1:19" s="6" customFormat="1" ht="24.95" customHeight="1" x14ac:dyDescent="0.25">
      <c r="A9" s="58"/>
      <c r="B9" s="53"/>
      <c r="C9" s="53"/>
      <c r="D9" s="53"/>
      <c r="E9" s="53"/>
      <c r="F9" s="12">
        <v>32216</v>
      </c>
      <c r="G9" s="18" t="s">
        <v>12</v>
      </c>
      <c r="H9" s="11">
        <f>SUM(H10:H11)</f>
        <v>509000</v>
      </c>
      <c r="I9" s="11">
        <f t="shared" ref="I9:N9" si="1">SUM(I10:I11)</f>
        <v>0</v>
      </c>
      <c r="J9" s="11">
        <f t="shared" si="1"/>
        <v>15000</v>
      </c>
      <c r="K9" s="11">
        <f t="shared" si="1"/>
        <v>0</v>
      </c>
      <c r="L9" s="11">
        <f t="shared" si="1"/>
        <v>524000</v>
      </c>
      <c r="M9" s="11">
        <f t="shared" si="1"/>
        <v>655000</v>
      </c>
      <c r="N9" s="59">
        <f t="shared" si="1"/>
        <v>613080</v>
      </c>
      <c r="O9" s="49"/>
      <c r="P9" s="49"/>
      <c r="Q9" s="49"/>
      <c r="R9" s="49"/>
      <c r="S9" s="49"/>
    </row>
    <row r="10" spans="1:19" s="6" customFormat="1" ht="24.95" customHeight="1" x14ac:dyDescent="0.25">
      <c r="A10" s="63"/>
      <c r="B10" s="51" t="s">
        <v>268</v>
      </c>
      <c r="C10" s="51" t="s">
        <v>271</v>
      </c>
      <c r="D10" s="51" t="s">
        <v>274</v>
      </c>
      <c r="E10" s="51" t="s">
        <v>272</v>
      </c>
      <c r="F10" s="19">
        <v>3221614</v>
      </c>
      <c r="G10" s="20" t="s">
        <v>13</v>
      </c>
      <c r="H10" s="21">
        <v>310000</v>
      </c>
      <c r="I10" s="21">
        <v>0</v>
      </c>
      <c r="J10" s="21">
        <v>15000</v>
      </c>
      <c r="K10" s="21">
        <v>0</v>
      </c>
      <c r="L10" s="21">
        <f>H10+I10+J10+K10</f>
        <v>325000</v>
      </c>
      <c r="M10" s="21">
        <f>L10*1.25</f>
        <v>406250</v>
      </c>
      <c r="N10" s="64">
        <f>L10 * 1.17</f>
        <v>380250</v>
      </c>
      <c r="O10" s="49"/>
      <c r="P10" s="49"/>
      <c r="Q10" s="49"/>
      <c r="R10" s="49"/>
      <c r="S10" s="49"/>
    </row>
    <row r="11" spans="1:19" s="6" customFormat="1" ht="24.95" customHeight="1" x14ac:dyDescent="0.25">
      <c r="A11" s="63"/>
      <c r="B11" s="51"/>
      <c r="C11" s="51"/>
      <c r="D11" s="51"/>
      <c r="E11" s="51"/>
      <c r="F11" s="22" t="s">
        <v>14</v>
      </c>
      <c r="G11" s="23" t="s">
        <v>15</v>
      </c>
      <c r="H11" s="21">
        <v>199000</v>
      </c>
      <c r="I11" s="21">
        <v>0</v>
      </c>
      <c r="J11" s="21">
        <v>0</v>
      </c>
      <c r="K11" s="21">
        <v>0</v>
      </c>
      <c r="L11" s="21">
        <f>H11+I11+J11+K11</f>
        <v>199000</v>
      </c>
      <c r="M11" s="21">
        <f>L11*1.25</f>
        <v>248750</v>
      </c>
      <c r="N11" s="64">
        <f>L11 * 1.17</f>
        <v>232830</v>
      </c>
      <c r="O11" s="49"/>
      <c r="P11" s="49"/>
      <c r="Q11" s="49"/>
      <c r="R11" s="49"/>
      <c r="S11" s="49"/>
    </row>
    <row r="12" spans="1:19" s="1" customFormat="1" ht="24.95" customHeight="1" x14ac:dyDescent="0.25">
      <c r="A12" s="58"/>
      <c r="B12" s="53"/>
      <c r="C12" s="53"/>
      <c r="D12" s="53"/>
      <c r="E12" s="53"/>
      <c r="F12" s="12">
        <v>32221</v>
      </c>
      <c r="G12" s="18" t="s">
        <v>16</v>
      </c>
      <c r="H12" s="11">
        <f>H13+H14+H31+H36+H47+H50+H61+H68+H83+H84+H85+H86+H90+H97+H98+H108+H111+H112+H113+H117+H96+H105</f>
        <v>9025500</v>
      </c>
      <c r="I12" s="11">
        <f t="shared" ref="I12:N12" si="2">I13+I14+I31+I36+I47+I50+I61+I68+I83+I84+I85+I86+I90+I97+I98+I108+I111+I112+I113+I117+I96+I105</f>
        <v>164500</v>
      </c>
      <c r="J12" s="11">
        <f t="shared" si="2"/>
        <v>12000</v>
      </c>
      <c r="K12" s="11">
        <f t="shared" si="2"/>
        <v>-11000</v>
      </c>
      <c r="L12" s="11">
        <f t="shared" si="2"/>
        <v>9191000</v>
      </c>
      <c r="M12" s="11">
        <f t="shared" si="2"/>
        <v>11488750</v>
      </c>
      <c r="N12" s="59">
        <f t="shared" si="2"/>
        <v>10923050</v>
      </c>
      <c r="O12" s="49"/>
      <c r="P12" s="114"/>
      <c r="Q12" s="114"/>
      <c r="R12" s="114"/>
      <c r="S12" s="114"/>
    </row>
    <row r="13" spans="1:19" s="6" customFormat="1" ht="24.95" customHeight="1" x14ac:dyDescent="0.25">
      <c r="A13" s="63"/>
      <c r="B13" s="51"/>
      <c r="C13" s="51"/>
      <c r="D13" s="51"/>
      <c r="E13" s="51"/>
      <c r="F13" s="19" t="s">
        <v>17</v>
      </c>
      <c r="G13" s="23" t="s">
        <v>18</v>
      </c>
      <c r="H13" s="21">
        <v>15000</v>
      </c>
      <c r="I13" s="21">
        <v>0</v>
      </c>
      <c r="J13" s="21">
        <v>0</v>
      </c>
      <c r="K13" s="21">
        <v>0</v>
      </c>
      <c r="L13" s="21">
        <f>H13+I13+J13+K13</f>
        <v>15000</v>
      </c>
      <c r="M13" s="21">
        <f>L13*1.25</f>
        <v>18750</v>
      </c>
      <c r="N13" s="64">
        <f xml:space="preserve"> M13</f>
        <v>18750</v>
      </c>
      <c r="O13" s="49"/>
      <c r="P13" s="49"/>
      <c r="Q13" s="49"/>
      <c r="R13" s="49"/>
      <c r="S13" s="49"/>
    </row>
    <row r="14" spans="1:19" s="6" customFormat="1" ht="24.95" customHeight="1" x14ac:dyDescent="0.25">
      <c r="A14" s="63"/>
      <c r="B14" s="51" t="s">
        <v>268</v>
      </c>
      <c r="C14" s="51" t="s">
        <v>269</v>
      </c>
      <c r="D14" s="51" t="s">
        <v>273</v>
      </c>
      <c r="E14" s="51" t="s">
        <v>270</v>
      </c>
      <c r="F14" s="19">
        <v>3222102</v>
      </c>
      <c r="G14" s="23" t="s">
        <v>19</v>
      </c>
      <c r="H14" s="21">
        <f xml:space="preserve"> SUM(H15:H30)</f>
        <v>1190000</v>
      </c>
      <c r="I14" s="21">
        <f t="shared" ref="I14:N14" si="3" xml:space="preserve"> SUM(I15:I30)</f>
        <v>0</v>
      </c>
      <c r="J14" s="21">
        <f t="shared" si="3"/>
        <v>0</v>
      </c>
      <c r="K14" s="21">
        <f t="shared" si="3"/>
        <v>0</v>
      </c>
      <c r="L14" s="21">
        <f t="shared" si="3"/>
        <v>1190000</v>
      </c>
      <c r="M14" s="21">
        <f t="shared" si="3"/>
        <v>1487500</v>
      </c>
      <c r="N14" s="64">
        <f t="shared" si="3"/>
        <v>1487500</v>
      </c>
      <c r="O14" s="49"/>
      <c r="P14" s="49"/>
      <c r="Q14" s="49"/>
      <c r="R14" s="49"/>
      <c r="S14" s="49"/>
    </row>
    <row r="15" spans="1:19" s="6" customFormat="1" ht="24.95" customHeight="1" x14ac:dyDescent="0.25">
      <c r="A15" s="60"/>
      <c r="B15" s="14"/>
      <c r="C15" s="14"/>
      <c r="D15" s="14"/>
      <c r="E15" s="14"/>
      <c r="F15" s="15"/>
      <c r="G15" s="16" t="s">
        <v>20</v>
      </c>
      <c r="H15" s="17">
        <v>105000</v>
      </c>
      <c r="I15" s="17">
        <v>5000</v>
      </c>
      <c r="J15" s="17">
        <v>0</v>
      </c>
      <c r="K15" s="17">
        <v>0</v>
      </c>
      <c r="L15" s="17">
        <f t="shared" ref="L15:L30" si="4">H15+I15+J15+K15</f>
        <v>110000</v>
      </c>
      <c r="M15" s="17">
        <f t="shared" ref="M15:M30" si="5">L15*1.25</f>
        <v>137500</v>
      </c>
      <c r="N15" s="61">
        <f xml:space="preserve"> M15</f>
        <v>137500</v>
      </c>
      <c r="O15" s="49"/>
      <c r="P15" s="49"/>
      <c r="Q15" s="49"/>
      <c r="R15" s="49"/>
      <c r="S15" s="49"/>
    </row>
    <row r="16" spans="1:19" s="6" customFormat="1" ht="24.95" customHeight="1" x14ac:dyDescent="0.25">
      <c r="A16" s="60"/>
      <c r="B16" s="14"/>
      <c r="C16" s="14"/>
      <c r="D16" s="14"/>
      <c r="E16" s="14"/>
      <c r="F16" s="15"/>
      <c r="G16" s="16" t="s">
        <v>21</v>
      </c>
      <c r="H16" s="17">
        <v>6000</v>
      </c>
      <c r="I16" s="17">
        <v>2000</v>
      </c>
      <c r="J16" s="17">
        <v>0</v>
      </c>
      <c r="K16" s="17">
        <v>0</v>
      </c>
      <c r="L16" s="17">
        <f t="shared" si="4"/>
        <v>8000</v>
      </c>
      <c r="M16" s="17">
        <f t="shared" si="5"/>
        <v>10000</v>
      </c>
      <c r="N16" s="61">
        <f t="shared" ref="N16:N30" si="6" xml:space="preserve"> M16</f>
        <v>10000</v>
      </c>
      <c r="O16" s="49"/>
      <c r="P16" s="49"/>
      <c r="Q16" s="49"/>
      <c r="R16" s="49"/>
      <c r="S16" s="49"/>
    </row>
    <row r="17" spans="1:19" s="6" customFormat="1" ht="24.95" customHeight="1" x14ac:dyDescent="0.25">
      <c r="A17" s="60"/>
      <c r="B17" s="14"/>
      <c r="C17" s="14"/>
      <c r="D17" s="14"/>
      <c r="E17" s="14"/>
      <c r="F17" s="15"/>
      <c r="G17" s="16" t="s">
        <v>22</v>
      </c>
      <c r="H17" s="17">
        <v>330000</v>
      </c>
      <c r="I17" s="17">
        <v>10000</v>
      </c>
      <c r="J17" s="17">
        <v>0</v>
      </c>
      <c r="K17" s="17">
        <v>0</v>
      </c>
      <c r="L17" s="17">
        <f t="shared" si="4"/>
        <v>340000</v>
      </c>
      <c r="M17" s="17">
        <f t="shared" si="5"/>
        <v>425000</v>
      </c>
      <c r="N17" s="61">
        <f t="shared" si="6"/>
        <v>425000</v>
      </c>
      <c r="O17" s="49"/>
      <c r="P17" s="49"/>
      <c r="Q17" s="49"/>
      <c r="R17" s="49"/>
      <c r="S17" s="49"/>
    </row>
    <row r="18" spans="1:19" s="6" customFormat="1" ht="24.95" customHeight="1" x14ac:dyDescent="0.25">
      <c r="A18" s="60"/>
      <c r="B18" s="14"/>
      <c r="C18" s="14"/>
      <c r="D18" s="14"/>
      <c r="E18" s="14"/>
      <c r="F18" s="15"/>
      <c r="G18" s="16" t="s">
        <v>23</v>
      </c>
      <c r="H18" s="17">
        <v>185000</v>
      </c>
      <c r="I18" s="17">
        <v>-45000</v>
      </c>
      <c r="J18" s="17">
        <v>0</v>
      </c>
      <c r="K18" s="17">
        <v>0</v>
      </c>
      <c r="L18" s="17">
        <f t="shared" si="4"/>
        <v>140000</v>
      </c>
      <c r="M18" s="17">
        <f t="shared" si="5"/>
        <v>175000</v>
      </c>
      <c r="N18" s="61">
        <f t="shared" si="6"/>
        <v>175000</v>
      </c>
      <c r="O18" s="49"/>
      <c r="P18" s="49"/>
      <c r="Q18" s="49"/>
      <c r="R18" s="49"/>
      <c r="S18" s="49"/>
    </row>
    <row r="19" spans="1:19" s="6" customFormat="1" ht="24.95" customHeight="1" x14ac:dyDescent="0.25">
      <c r="A19" s="60"/>
      <c r="B19" s="14"/>
      <c r="C19" s="14"/>
      <c r="D19" s="14"/>
      <c r="E19" s="14"/>
      <c r="F19" s="15"/>
      <c r="G19" s="16" t="s">
        <v>24</v>
      </c>
      <c r="H19" s="17">
        <v>145000</v>
      </c>
      <c r="I19" s="17">
        <v>0</v>
      </c>
      <c r="J19" s="17">
        <v>0</v>
      </c>
      <c r="K19" s="17">
        <v>0</v>
      </c>
      <c r="L19" s="17">
        <f t="shared" si="4"/>
        <v>145000</v>
      </c>
      <c r="M19" s="17">
        <f t="shared" si="5"/>
        <v>181250</v>
      </c>
      <c r="N19" s="61">
        <f t="shared" si="6"/>
        <v>181250</v>
      </c>
      <c r="O19" s="49"/>
      <c r="P19" s="49"/>
      <c r="Q19" s="49"/>
      <c r="R19" s="49"/>
      <c r="S19" s="49"/>
    </row>
    <row r="20" spans="1:19" s="6" customFormat="1" ht="24.95" customHeight="1" x14ac:dyDescent="0.25">
      <c r="A20" s="60"/>
      <c r="B20" s="14"/>
      <c r="C20" s="14"/>
      <c r="D20" s="14"/>
      <c r="E20" s="14"/>
      <c r="F20" s="15"/>
      <c r="G20" s="16" t="s">
        <v>25</v>
      </c>
      <c r="H20" s="17">
        <v>170000</v>
      </c>
      <c r="I20" s="17">
        <v>0</v>
      </c>
      <c r="J20" s="17">
        <v>0</v>
      </c>
      <c r="K20" s="17">
        <v>0</v>
      </c>
      <c r="L20" s="17">
        <f t="shared" si="4"/>
        <v>170000</v>
      </c>
      <c r="M20" s="17">
        <f t="shared" si="5"/>
        <v>212500</v>
      </c>
      <c r="N20" s="61">
        <f t="shared" si="6"/>
        <v>212500</v>
      </c>
      <c r="O20" s="49"/>
      <c r="P20" s="49"/>
      <c r="Q20" s="49"/>
      <c r="R20" s="49"/>
      <c r="S20" s="49"/>
    </row>
    <row r="21" spans="1:19" s="6" customFormat="1" ht="24.95" customHeight="1" x14ac:dyDescent="0.25">
      <c r="A21" s="60"/>
      <c r="B21" s="14"/>
      <c r="C21" s="14"/>
      <c r="D21" s="14"/>
      <c r="E21" s="14"/>
      <c r="F21" s="15"/>
      <c r="G21" s="16" t="s">
        <v>26</v>
      </c>
      <c r="H21" s="17">
        <v>15000</v>
      </c>
      <c r="I21" s="17">
        <v>2000</v>
      </c>
      <c r="J21" s="17">
        <v>0</v>
      </c>
      <c r="K21" s="17">
        <v>0</v>
      </c>
      <c r="L21" s="17">
        <f t="shared" si="4"/>
        <v>17000</v>
      </c>
      <c r="M21" s="17">
        <f t="shared" si="5"/>
        <v>21250</v>
      </c>
      <c r="N21" s="61">
        <f t="shared" si="6"/>
        <v>21250</v>
      </c>
      <c r="O21" s="49"/>
      <c r="P21" s="49"/>
      <c r="Q21" s="49"/>
      <c r="R21" s="49"/>
      <c r="S21" s="49"/>
    </row>
    <row r="22" spans="1:19" s="6" customFormat="1" ht="24.95" customHeight="1" x14ac:dyDescent="0.25">
      <c r="A22" s="60"/>
      <c r="B22" s="14"/>
      <c r="C22" s="14"/>
      <c r="D22" s="14"/>
      <c r="E22" s="14"/>
      <c r="F22" s="15"/>
      <c r="G22" s="16" t="s">
        <v>27</v>
      </c>
      <c r="H22" s="17">
        <v>85000</v>
      </c>
      <c r="I22" s="17">
        <v>0</v>
      </c>
      <c r="J22" s="17">
        <v>0</v>
      </c>
      <c r="K22" s="17">
        <v>0</v>
      </c>
      <c r="L22" s="17">
        <f t="shared" si="4"/>
        <v>85000</v>
      </c>
      <c r="M22" s="17">
        <f t="shared" si="5"/>
        <v>106250</v>
      </c>
      <c r="N22" s="61">
        <f t="shared" si="6"/>
        <v>106250</v>
      </c>
      <c r="O22" s="49"/>
      <c r="P22" s="49"/>
      <c r="Q22" s="49"/>
      <c r="R22" s="49"/>
      <c r="S22" s="49"/>
    </row>
    <row r="23" spans="1:19" s="6" customFormat="1" ht="24.95" customHeight="1" x14ac:dyDescent="0.25">
      <c r="A23" s="60"/>
      <c r="B23" s="14"/>
      <c r="C23" s="14"/>
      <c r="D23" s="14"/>
      <c r="E23" s="14"/>
      <c r="F23" s="15"/>
      <c r="G23" s="16" t="s">
        <v>28</v>
      </c>
      <c r="H23" s="17">
        <v>25000</v>
      </c>
      <c r="I23" s="17">
        <v>21000</v>
      </c>
      <c r="J23" s="17">
        <v>0</v>
      </c>
      <c r="K23" s="17">
        <v>0</v>
      </c>
      <c r="L23" s="17">
        <f t="shared" si="4"/>
        <v>46000</v>
      </c>
      <c r="M23" s="17">
        <f t="shared" si="5"/>
        <v>57500</v>
      </c>
      <c r="N23" s="61">
        <f t="shared" si="6"/>
        <v>57500</v>
      </c>
      <c r="O23" s="49"/>
      <c r="P23" s="49"/>
      <c r="Q23" s="49"/>
      <c r="R23" s="49"/>
      <c r="S23" s="49"/>
    </row>
    <row r="24" spans="1:19" s="6" customFormat="1" ht="24.95" customHeight="1" x14ac:dyDescent="0.25">
      <c r="A24" s="60"/>
      <c r="B24" s="14"/>
      <c r="C24" s="14"/>
      <c r="D24" s="14"/>
      <c r="E24" s="14"/>
      <c r="F24" s="15"/>
      <c r="G24" s="16" t="s">
        <v>29</v>
      </c>
      <c r="H24" s="17">
        <v>25000</v>
      </c>
      <c r="I24" s="17">
        <v>0</v>
      </c>
      <c r="J24" s="17">
        <v>0</v>
      </c>
      <c r="K24" s="17">
        <v>0</v>
      </c>
      <c r="L24" s="17">
        <f t="shared" si="4"/>
        <v>25000</v>
      </c>
      <c r="M24" s="17">
        <f t="shared" si="5"/>
        <v>31250</v>
      </c>
      <c r="N24" s="61">
        <f t="shared" si="6"/>
        <v>31250</v>
      </c>
      <c r="O24" s="49"/>
      <c r="P24" s="49"/>
      <c r="Q24" s="49"/>
      <c r="R24" s="49"/>
      <c r="S24" s="49"/>
    </row>
    <row r="25" spans="1:19" s="6" customFormat="1" ht="24.95" customHeight="1" x14ac:dyDescent="0.25">
      <c r="A25" s="60"/>
      <c r="B25" s="14"/>
      <c r="C25" s="14"/>
      <c r="D25" s="14"/>
      <c r="E25" s="14"/>
      <c r="F25" s="15"/>
      <c r="G25" s="16" t="s">
        <v>30</v>
      </c>
      <c r="H25" s="17">
        <v>40000</v>
      </c>
      <c r="I25" s="17">
        <v>0</v>
      </c>
      <c r="J25" s="17">
        <v>0</v>
      </c>
      <c r="K25" s="17">
        <v>0</v>
      </c>
      <c r="L25" s="17">
        <f t="shared" si="4"/>
        <v>40000</v>
      </c>
      <c r="M25" s="17">
        <f t="shared" si="5"/>
        <v>50000</v>
      </c>
      <c r="N25" s="61">
        <f t="shared" si="6"/>
        <v>50000</v>
      </c>
      <c r="O25" s="49"/>
      <c r="P25" s="49"/>
      <c r="Q25" s="49"/>
      <c r="R25" s="49"/>
      <c r="S25" s="49"/>
    </row>
    <row r="26" spans="1:19" s="6" customFormat="1" ht="24.95" customHeight="1" x14ac:dyDescent="0.25">
      <c r="A26" s="60"/>
      <c r="B26" s="14"/>
      <c r="C26" s="14"/>
      <c r="D26" s="14"/>
      <c r="E26" s="14"/>
      <c r="F26" s="15"/>
      <c r="G26" s="24" t="s">
        <v>31</v>
      </c>
      <c r="H26" s="17">
        <v>10000</v>
      </c>
      <c r="I26" s="17">
        <v>0</v>
      </c>
      <c r="J26" s="17">
        <v>0</v>
      </c>
      <c r="K26" s="17">
        <v>0</v>
      </c>
      <c r="L26" s="17">
        <f t="shared" si="4"/>
        <v>10000</v>
      </c>
      <c r="M26" s="17">
        <f t="shared" si="5"/>
        <v>12500</v>
      </c>
      <c r="N26" s="61">
        <f t="shared" si="6"/>
        <v>12500</v>
      </c>
      <c r="O26" s="49"/>
      <c r="P26" s="49"/>
      <c r="Q26" s="49"/>
      <c r="R26" s="49"/>
      <c r="S26" s="49"/>
    </row>
    <row r="27" spans="1:19" s="6" customFormat="1" ht="24.95" customHeight="1" x14ac:dyDescent="0.25">
      <c r="A27" s="60"/>
      <c r="B27" s="14"/>
      <c r="C27" s="14"/>
      <c r="D27" s="14"/>
      <c r="E27" s="14"/>
      <c r="F27" s="15"/>
      <c r="G27" s="24" t="s">
        <v>32</v>
      </c>
      <c r="H27" s="17">
        <v>25000</v>
      </c>
      <c r="I27" s="17">
        <v>0</v>
      </c>
      <c r="J27" s="17">
        <v>0</v>
      </c>
      <c r="K27" s="17">
        <v>0</v>
      </c>
      <c r="L27" s="17">
        <f t="shared" si="4"/>
        <v>25000</v>
      </c>
      <c r="M27" s="17">
        <f t="shared" si="5"/>
        <v>31250</v>
      </c>
      <c r="N27" s="61">
        <f t="shared" si="6"/>
        <v>31250</v>
      </c>
      <c r="O27" s="49"/>
      <c r="P27" s="49"/>
      <c r="Q27" s="49"/>
      <c r="R27" s="49"/>
      <c r="S27" s="49"/>
    </row>
    <row r="28" spans="1:19" s="6" customFormat="1" ht="24.95" customHeight="1" x14ac:dyDescent="0.25">
      <c r="A28" s="60"/>
      <c r="B28" s="14"/>
      <c r="C28" s="14"/>
      <c r="D28" s="14"/>
      <c r="E28" s="14"/>
      <c r="F28" s="15"/>
      <c r="G28" s="13" t="s">
        <v>33</v>
      </c>
      <c r="H28" s="17">
        <v>5000</v>
      </c>
      <c r="I28" s="17">
        <v>0</v>
      </c>
      <c r="J28" s="17">
        <v>0</v>
      </c>
      <c r="K28" s="17">
        <v>0</v>
      </c>
      <c r="L28" s="17">
        <f t="shared" si="4"/>
        <v>5000</v>
      </c>
      <c r="M28" s="17">
        <f t="shared" si="5"/>
        <v>6250</v>
      </c>
      <c r="N28" s="61">
        <f t="shared" si="6"/>
        <v>6250</v>
      </c>
      <c r="O28" s="49"/>
      <c r="P28" s="49"/>
      <c r="Q28" s="49"/>
      <c r="R28" s="49"/>
      <c r="S28" s="49"/>
    </row>
    <row r="29" spans="1:19" s="6" customFormat="1" ht="24.95" customHeight="1" x14ac:dyDescent="0.25">
      <c r="A29" s="60"/>
      <c r="B29" s="14"/>
      <c r="C29" s="14"/>
      <c r="D29" s="14"/>
      <c r="E29" s="14"/>
      <c r="F29" s="15"/>
      <c r="G29" s="24" t="s">
        <v>34</v>
      </c>
      <c r="H29" s="17">
        <v>9000</v>
      </c>
      <c r="I29" s="17">
        <v>0</v>
      </c>
      <c r="J29" s="17">
        <v>0</v>
      </c>
      <c r="K29" s="17">
        <v>0</v>
      </c>
      <c r="L29" s="17">
        <f t="shared" si="4"/>
        <v>9000</v>
      </c>
      <c r="M29" s="17">
        <f t="shared" si="5"/>
        <v>11250</v>
      </c>
      <c r="N29" s="61">
        <f t="shared" si="6"/>
        <v>11250</v>
      </c>
      <c r="O29" s="49"/>
      <c r="P29" s="49"/>
      <c r="Q29" s="49"/>
      <c r="R29" s="49"/>
      <c r="S29" s="49"/>
    </row>
    <row r="30" spans="1:19" s="6" customFormat="1" ht="24.95" customHeight="1" x14ac:dyDescent="0.25">
      <c r="A30" s="60"/>
      <c r="B30" s="14"/>
      <c r="C30" s="14"/>
      <c r="D30" s="14"/>
      <c r="E30" s="14"/>
      <c r="F30" s="15"/>
      <c r="G30" s="24" t="s">
        <v>35</v>
      </c>
      <c r="H30" s="17">
        <v>10000</v>
      </c>
      <c r="I30" s="17">
        <v>5000</v>
      </c>
      <c r="J30" s="17">
        <v>0</v>
      </c>
      <c r="K30" s="17">
        <v>0</v>
      </c>
      <c r="L30" s="17">
        <f t="shared" si="4"/>
        <v>15000</v>
      </c>
      <c r="M30" s="17">
        <f t="shared" si="5"/>
        <v>18750</v>
      </c>
      <c r="N30" s="61">
        <f t="shared" si="6"/>
        <v>18750</v>
      </c>
      <c r="O30" s="49"/>
      <c r="P30" s="49"/>
      <c r="Q30" s="49"/>
      <c r="R30" s="49"/>
      <c r="S30" s="49"/>
    </row>
    <row r="31" spans="1:19" s="6" customFormat="1" ht="24.95" customHeight="1" x14ac:dyDescent="0.25">
      <c r="A31" s="63"/>
      <c r="B31" s="51" t="s">
        <v>268</v>
      </c>
      <c r="C31" s="51" t="s">
        <v>271</v>
      </c>
      <c r="D31" s="51"/>
      <c r="E31" s="51" t="s">
        <v>275</v>
      </c>
      <c r="F31" s="19">
        <v>3222103</v>
      </c>
      <c r="G31" s="23" t="s">
        <v>36</v>
      </c>
      <c r="H31" s="21">
        <f xml:space="preserve"> SUM(H32:H35)</f>
        <v>315000</v>
      </c>
      <c r="I31" s="21">
        <f t="shared" ref="I31:N31" si="7" xml:space="preserve"> SUM(I32:I35)</f>
        <v>0</v>
      </c>
      <c r="J31" s="21">
        <f t="shared" si="7"/>
        <v>2000</v>
      </c>
      <c r="K31" s="21">
        <f t="shared" si="7"/>
        <v>0</v>
      </c>
      <c r="L31" s="21">
        <f t="shared" si="7"/>
        <v>317000</v>
      </c>
      <c r="M31" s="21">
        <f t="shared" si="7"/>
        <v>396250</v>
      </c>
      <c r="N31" s="64">
        <f t="shared" si="7"/>
        <v>317000</v>
      </c>
      <c r="O31" s="49"/>
      <c r="P31" s="49"/>
      <c r="Q31" s="49"/>
      <c r="R31" s="49"/>
      <c r="S31" s="49"/>
    </row>
    <row r="32" spans="1:19" s="6" customFormat="1" ht="24.95" customHeight="1" x14ac:dyDescent="0.25">
      <c r="A32" s="60"/>
      <c r="B32" s="14"/>
      <c r="C32" s="14"/>
      <c r="D32" s="14"/>
      <c r="E32" s="14"/>
      <c r="F32" s="15"/>
      <c r="G32" s="16" t="s">
        <v>37</v>
      </c>
      <c r="H32" s="17">
        <v>109000</v>
      </c>
      <c r="I32" s="17">
        <v>0</v>
      </c>
      <c r="J32" s="17">
        <v>0</v>
      </c>
      <c r="K32" s="17">
        <v>0</v>
      </c>
      <c r="L32" s="28">
        <f t="shared" ref="L32:L35" si="8">H32+I32+J32+K32</f>
        <v>109000</v>
      </c>
      <c r="M32" s="17">
        <f t="shared" ref="M32:M35" si="9">L32*1.25</f>
        <v>136250</v>
      </c>
      <c r="N32" s="61">
        <f>L32</f>
        <v>109000</v>
      </c>
      <c r="O32" s="49"/>
      <c r="P32" s="49"/>
      <c r="Q32" s="49"/>
      <c r="R32" s="49"/>
      <c r="S32" s="49"/>
    </row>
    <row r="33" spans="1:19" s="6" customFormat="1" ht="24.95" customHeight="1" x14ac:dyDescent="0.25">
      <c r="A33" s="60"/>
      <c r="B33" s="14"/>
      <c r="C33" s="14"/>
      <c r="D33" s="14"/>
      <c r="E33" s="14"/>
      <c r="F33" s="15"/>
      <c r="G33" s="16" t="s">
        <v>38</v>
      </c>
      <c r="H33" s="17">
        <v>78000</v>
      </c>
      <c r="I33" s="17">
        <v>0</v>
      </c>
      <c r="J33" s="17">
        <v>2000</v>
      </c>
      <c r="K33" s="17">
        <v>0</v>
      </c>
      <c r="L33" s="28">
        <f t="shared" si="8"/>
        <v>80000</v>
      </c>
      <c r="M33" s="17">
        <f t="shared" si="9"/>
        <v>100000</v>
      </c>
      <c r="N33" s="61">
        <f t="shared" ref="N33:N35" si="10">L33</f>
        <v>80000</v>
      </c>
      <c r="O33" s="49"/>
      <c r="P33" s="49"/>
      <c r="Q33" s="49"/>
      <c r="R33" s="49"/>
      <c r="S33" s="49"/>
    </row>
    <row r="34" spans="1:19" s="6" customFormat="1" ht="24.95" customHeight="1" x14ac:dyDescent="0.25">
      <c r="A34" s="60"/>
      <c r="B34" s="14"/>
      <c r="C34" s="14"/>
      <c r="D34" s="14"/>
      <c r="E34" s="14"/>
      <c r="F34" s="15"/>
      <c r="G34" s="16" t="s">
        <v>39</v>
      </c>
      <c r="H34" s="17">
        <v>109000</v>
      </c>
      <c r="I34" s="17">
        <v>0</v>
      </c>
      <c r="J34" s="17">
        <v>0</v>
      </c>
      <c r="K34" s="17">
        <v>0</v>
      </c>
      <c r="L34" s="28">
        <f t="shared" si="8"/>
        <v>109000</v>
      </c>
      <c r="M34" s="17">
        <f t="shared" si="9"/>
        <v>136250</v>
      </c>
      <c r="N34" s="61">
        <f t="shared" si="10"/>
        <v>109000</v>
      </c>
      <c r="O34" s="49"/>
      <c r="P34" s="49"/>
      <c r="Q34" s="49"/>
      <c r="R34" s="49"/>
      <c r="S34" s="49"/>
    </row>
    <row r="35" spans="1:19" s="6" customFormat="1" ht="24.95" customHeight="1" x14ac:dyDescent="0.25">
      <c r="A35" s="60"/>
      <c r="B35" s="14"/>
      <c r="C35" s="14"/>
      <c r="D35" s="14"/>
      <c r="E35" s="14"/>
      <c r="F35" s="15"/>
      <c r="G35" s="16" t="s">
        <v>40</v>
      </c>
      <c r="H35" s="17">
        <v>19000</v>
      </c>
      <c r="I35" s="17">
        <v>0</v>
      </c>
      <c r="J35" s="17">
        <v>0</v>
      </c>
      <c r="K35" s="17">
        <v>0</v>
      </c>
      <c r="L35" s="28">
        <f t="shared" si="8"/>
        <v>19000</v>
      </c>
      <c r="M35" s="17">
        <f t="shared" si="9"/>
        <v>23750</v>
      </c>
      <c r="N35" s="61">
        <f t="shared" si="10"/>
        <v>19000</v>
      </c>
      <c r="O35" s="49"/>
      <c r="P35" s="49"/>
      <c r="Q35" s="49"/>
      <c r="R35" s="49"/>
      <c r="S35" s="49"/>
    </row>
    <row r="36" spans="1:19" s="6" customFormat="1" ht="24.95" customHeight="1" x14ac:dyDescent="0.25">
      <c r="A36" s="63"/>
      <c r="B36" s="51" t="s">
        <v>268</v>
      </c>
      <c r="C36" s="51" t="s">
        <v>269</v>
      </c>
      <c r="D36" s="51" t="s">
        <v>276</v>
      </c>
      <c r="E36" s="51" t="s">
        <v>270</v>
      </c>
      <c r="F36" s="22" t="s">
        <v>41</v>
      </c>
      <c r="G36" s="23" t="s">
        <v>42</v>
      </c>
      <c r="H36" s="21">
        <f>SUM(H37:H46)</f>
        <v>396000</v>
      </c>
      <c r="I36" s="21">
        <f t="shared" ref="I36:N36" si="11">SUM(I37:I46)</f>
        <v>104000</v>
      </c>
      <c r="J36" s="21">
        <f t="shared" si="11"/>
        <v>0</v>
      </c>
      <c r="K36" s="21">
        <f t="shared" si="11"/>
        <v>0</v>
      </c>
      <c r="L36" s="21">
        <f t="shared" si="11"/>
        <v>500000</v>
      </c>
      <c r="M36" s="21">
        <f t="shared" si="11"/>
        <v>625000</v>
      </c>
      <c r="N36" s="64">
        <f t="shared" si="11"/>
        <v>500000</v>
      </c>
      <c r="O36" s="49"/>
      <c r="P36" s="49"/>
      <c r="Q36" s="49"/>
      <c r="R36" s="49"/>
      <c r="S36" s="49"/>
    </row>
    <row r="37" spans="1:19" s="6" customFormat="1" ht="24.95" customHeight="1" x14ac:dyDescent="0.25">
      <c r="A37" s="60"/>
      <c r="B37" s="14"/>
      <c r="C37" s="14"/>
      <c r="D37" s="14"/>
      <c r="E37" s="14"/>
      <c r="F37" s="15"/>
      <c r="G37" s="16" t="s">
        <v>286</v>
      </c>
      <c r="H37" s="25">
        <v>180000</v>
      </c>
      <c r="I37" s="25">
        <v>10000</v>
      </c>
      <c r="J37" s="25">
        <v>-113000</v>
      </c>
      <c r="K37" s="25">
        <v>0</v>
      </c>
      <c r="L37" s="25">
        <f t="shared" ref="L37:L46" si="12">H37+I37+J37+K37</f>
        <v>77000</v>
      </c>
      <c r="M37" s="25">
        <f t="shared" ref="M37:M46" si="13">L37*1.25</f>
        <v>96250</v>
      </c>
      <c r="N37" s="65">
        <f xml:space="preserve"> L37</f>
        <v>77000</v>
      </c>
      <c r="O37" s="49"/>
      <c r="P37" s="49"/>
      <c r="Q37" s="49"/>
      <c r="R37" s="49"/>
      <c r="S37" s="49"/>
    </row>
    <row r="38" spans="1:19" s="6" customFormat="1" ht="24.95" customHeight="1" x14ac:dyDescent="0.25">
      <c r="A38" s="60"/>
      <c r="B38" s="14"/>
      <c r="C38" s="14"/>
      <c r="D38" s="14"/>
      <c r="E38" s="14"/>
      <c r="F38" s="15"/>
      <c r="G38" s="16" t="s">
        <v>44</v>
      </c>
      <c r="H38" s="25">
        <v>3000</v>
      </c>
      <c r="I38" s="25">
        <v>2000</v>
      </c>
      <c r="J38" s="25">
        <v>0</v>
      </c>
      <c r="K38" s="25">
        <v>0</v>
      </c>
      <c r="L38" s="25">
        <f t="shared" si="12"/>
        <v>5000</v>
      </c>
      <c r="M38" s="25">
        <f t="shared" si="13"/>
        <v>6250</v>
      </c>
      <c r="N38" s="65">
        <f t="shared" ref="N38:N46" si="14" xml:space="preserve"> L38</f>
        <v>5000</v>
      </c>
      <c r="O38" s="49"/>
      <c r="P38" s="49"/>
      <c r="Q38" s="49"/>
      <c r="R38" s="49"/>
      <c r="S38" s="49"/>
    </row>
    <row r="39" spans="1:19" s="6" customFormat="1" ht="24.95" customHeight="1" x14ac:dyDescent="0.25">
      <c r="A39" s="60"/>
      <c r="B39" s="14"/>
      <c r="C39" s="14"/>
      <c r="D39" s="14"/>
      <c r="E39" s="14"/>
      <c r="F39" s="15"/>
      <c r="G39" s="16" t="s">
        <v>287</v>
      </c>
      <c r="H39" s="25">
        <v>0</v>
      </c>
      <c r="I39" s="25">
        <v>50000</v>
      </c>
      <c r="J39" s="25">
        <v>-8000</v>
      </c>
      <c r="K39" s="25">
        <v>0</v>
      </c>
      <c r="L39" s="25">
        <f t="shared" si="12"/>
        <v>42000</v>
      </c>
      <c r="M39" s="25">
        <f t="shared" si="13"/>
        <v>52500</v>
      </c>
      <c r="N39" s="65">
        <f t="shared" si="14"/>
        <v>42000</v>
      </c>
      <c r="O39" s="49"/>
      <c r="P39" s="49"/>
      <c r="Q39" s="49"/>
      <c r="R39" s="49"/>
      <c r="S39" s="49"/>
    </row>
    <row r="40" spans="1:19" s="6" customFormat="1" ht="24.95" customHeight="1" x14ac:dyDescent="0.25">
      <c r="A40" s="60"/>
      <c r="B40" s="14"/>
      <c r="C40" s="14"/>
      <c r="D40" s="14"/>
      <c r="E40" s="14"/>
      <c r="F40" s="15"/>
      <c r="G40" s="16" t="s">
        <v>288</v>
      </c>
      <c r="H40" s="25">
        <v>42000</v>
      </c>
      <c r="I40" s="25">
        <v>18000</v>
      </c>
      <c r="J40" s="25">
        <v>18000</v>
      </c>
      <c r="K40" s="25">
        <v>0</v>
      </c>
      <c r="L40" s="25">
        <f t="shared" si="12"/>
        <v>78000</v>
      </c>
      <c r="M40" s="25">
        <f t="shared" si="13"/>
        <v>97500</v>
      </c>
      <c r="N40" s="65">
        <f t="shared" si="14"/>
        <v>78000</v>
      </c>
      <c r="O40" s="49"/>
      <c r="P40" s="49"/>
      <c r="Q40" s="49"/>
      <c r="R40" s="49"/>
      <c r="S40" s="49"/>
    </row>
    <row r="41" spans="1:19" s="6" customFormat="1" ht="24.95" customHeight="1" x14ac:dyDescent="0.25">
      <c r="A41" s="60"/>
      <c r="B41" s="14"/>
      <c r="C41" s="14"/>
      <c r="D41" s="14"/>
      <c r="E41" s="14"/>
      <c r="F41" s="15"/>
      <c r="G41" s="16" t="s">
        <v>289</v>
      </c>
      <c r="H41" s="25">
        <v>31000</v>
      </c>
      <c r="I41" s="25">
        <v>9000</v>
      </c>
      <c r="J41" s="25">
        <v>19000</v>
      </c>
      <c r="K41" s="25">
        <v>0</v>
      </c>
      <c r="L41" s="25">
        <f t="shared" si="12"/>
        <v>59000</v>
      </c>
      <c r="M41" s="25">
        <f t="shared" si="13"/>
        <v>73750</v>
      </c>
      <c r="N41" s="65">
        <f t="shared" si="14"/>
        <v>59000</v>
      </c>
      <c r="O41" s="49"/>
      <c r="P41" s="49"/>
      <c r="Q41" s="49"/>
      <c r="R41" s="49"/>
      <c r="S41" s="49"/>
    </row>
    <row r="42" spans="1:19" s="6" customFormat="1" ht="24.95" customHeight="1" x14ac:dyDescent="0.25">
      <c r="A42" s="60"/>
      <c r="B42" s="14"/>
      <c r="C42" s="14"/>
      <c r="D42" s="14"/>
      <c r="E42" s="14"/>
      <c r="F42" s="15"/>
      <c r="G42" s="16" t="s">
        <v>290</v>
      </c>
      <c r="H42" s="25">
        <v>4000</v>
      </c>
      <c r="I42" s="25">
        <v>1000</v>
      </c>
      <c r="J42" s="25">
        <v>-1000</v>
      </c>
      <c r="K42" s="25">
        <v>0</v>
      </c>
      <c r="L42" s="25">
        <f t="shared" si="12"/>
        <v>4000</v>
      </c>
      <c r="M42" s="25">
        <f t="shared" si="13"/>
        <v>5000</v>
      </c>
      <c r="N42" s="65">
        <f t="shared" si="14"/>
        <v>4000</v>
      </c>
      <c r="O42" s="49"/>
      <c r="P42" s="49"/>
      <c r="Q42" s="49"/>
      <c r="R42" s="49"/>
      <c r="S42" s="49"/>
    </row>
    <row r="43" spans="1:19" s="6" customFormat="1" ht="24.95" customHeight="1" x14ac:dyDescent="0.25">
      <c r="A43" s="60"/>
      <c r="B43" s="14"/>
      <c r="C43" s="14"/>
      <c r="D43" s="14"/>
      <c r="E43" s="14"/>
      <c r="F43" s="15"/>
      <c r="G43" s="16" t="s">
        <v>43</v>
      </c>
      <c r="H43" s="25">
        <v>18000</v>
      </c>
      <c r="I43" s="25">
        <v>7000</v>
      </c>
      <c r="J43" s="25">
        <v>-1000</v>
      </c>
      <c r="K43" s="25">
        <v>0</v>
      </c>
      <c r="L43" s="25">
        <f t="shared" si="12"/>
        <v>24000</v>
      </c>
      <c r="M43" s="25">
        <f t="shared" si="13"/>
        <v>30000</v>
      </c>
      <c r="N43" s="65">
        <f t="shared" si="14"/>
        <v>24000</v>
      </c>
      <c r="O43" s="49"/>
      <c r="P43" s="49"/>
      <c r="Q43" s="49"/>
      <c r="R43" s="49"/>
      <c r="S43" s="49"/>
    </row>
    <row r="44" spans="1:19" s="6" customFormat="1" ht="24.95" customHeight="1" x14ac:dyDescent="0.25">
      <c r="A44" s="60"/>
      <c r="B44" s="14"/>
      <c r="C44" s="14"/>
      <c r="D44" s="14"/>
      <c r="E44" s="14"/>
      <c r="F44" s="15"/>
      <c r="G44" s="16" t="s">
        <v>291</v>
      </c>
      <c r="H44" s="25">
        <v>23000</v>
      </c>
      <c r="I44" s="25">
        <v>2000</v>
      </c>
      <c r="J44" s="25">
        <v>1000</v>
      </c>
      <c r="K44" s="25">
        <v>0</v>
      </c>
      <c r="L44" s="25">
        <f t="shared" si="12"/>
        <v>26000</v>
      </c>
      <c r="M44" s="25">
        <f t="shared" si="13"/>
        <v>32500</v>
      </c>
      <c r="N44" s="65">
        <f t="shared" si="14"/>
        <v>26000</v>
      </c>
      <c r="O44" s="49"/>
      <c r="P44" s="49"/>
      <c r="Q44" s="49"/>
      <c r="R44" s="49"/>
      <c r="S44" s="49"/>
    </row>
    <row r="45" spans="1:19" s="6" customFormat="1" ht="24.95" customHeight="1" x14ac:dyDescent="0.25">
      <c r="A45" s="60"/>
      <c r="B45" s="14"/>
      <c r="C45" s="14"/>
      <c r="D45" s="14"/>
      <c r="E45" s="14"/>
      <c r="F45" s="15"/>
      <c r="G45" s="16" t="s">
        <v>45</v>
      </c>
      <c r="H45" s="25">
        <v>95000</v>
      </c>
      <c r="I45" s="25">
        <v>5000</v>
      </c>
      <c r="J45" s="25">
        <v>65000</v>
      </c>
      <c r="K45" s="25">
        <v>0</v>
      </c>
      <c r="L45" s="25">
        <f t="shared" si="12"/>
        <v>165000</v>
      </c>
      <c r="M45" s="25">
        <f t="shared" si="13"/>
        <v>206250</v>
      </c>
      <c r="N45" s="65">
        <f t="shared" si="14"/>
        <v>165000</v>
      </c>
      <c r="O45" s="49"/>
      <c r="P45" s="49"/>
      <c r="Q45" s="49"/>
      <c r="R45" s="49"/>
      <c r="S45" s="49"/>
    </row>
    <row r="46" spans="1:19" s="6" customFormat="1" ht="24.95" customHeight="1" x14ac:dyDescent="0.25">
      <c r="A46" s="60"/>
      <c r="B46" s="14"/>
      <c r="C46" s="14"/>
      <c r="D46" s="14"/>
      <c r="E46" s="14"/>
      <c r="F46" s="15"/>
      <c r="G46" s="16" t="s">
        <v>304</v>
      </c>
      <c r="H46" s="25">
        <v>0</v>
      </c>
      <c r="I46" s="25">
        <v>0</v>
      </c>
      <c r="J46" s="25">
        <v>20000</v>
      </c>
      <c r="K46" s="25">
        <v>0</v>
      </c>
      <c r="L46" s="25">
        <f t="shared" si="12"/>
        <v>20000</v>
      </c>
      <c r="M46" s="25">
        <f t="shared" si="13"/>
        <v>25000</v>
      </c>
      <c r="N46" s="65">
        <f t="shared" si="14"/>
        <v>20000</v>
      </c>
      <c r="O46" s="49"/>
      <c r="P46" s="49"/>
      <c r="Q46" s="49"/>
      <c r="R46" s="49"/>
      <c r="S46" s="49"/>
    </row>
    <row r="47" spans="1:19" s="6" customFormat="1" ht="24.95" customHeight="1" x14ac:dyDescent="0.25">
      <c r="A47" s="63"/>
      <c r="B47" s="51"/>
      <c r="C47" s="51"/>
      <c r="D47" s="51"/>
      <c r="E47" s="51"/>
      <c r="F47" s="19">
        <v>3222104</v>
      </c>
      <c r="G47" s="23" t="s">
        <v>46</v>
      </c>
      <c r="H47" s="21">
        <f xml:space="preserve"> SUM(H48:H49)</f>
        <v>140000</v>
      </c>
      <c r="I47" s="21">
        <f t="shared" ref="I47:N47" si="15" xml:space="preserve"> SUM(I48:I49)</f>
        <v>0</v>
      </c>
      <c r="J47" s="21">
        <f t="shared" si="15"/>
        <v>0</v>
      </c>
      <c r="K47" s="21">
        <f t="shared" si="15"/>
        <v>0</v>
      </c>
      <c r="L47" s="21">
        <f t="shared" si="15"/>
        <v>140000</v>
      </c>
      <c r="M47" s="21">
        <f t="shared" si="15"/>
        <v>175000</v>
      </c>
      <c r="N47" s="64">
        <f t="shared" si="15"/>
        <v>175000</v>
      </c>
      <c r="O47" s="49"/>
      <c r="P47" s="49"/>
      <c r="Q47" s="49"/>
      <c r="R47" s="49"/>
      <c r="S47" s="49"/>
    </row>
    <row r="48" spans="1:19" s="6" customFormat="1" ht="24.95" customHeight="1" x14ac:dyDescent="0.25">
      <c r="A48" s="60"/>
      <c r="B48" s="14"/>
      <c r="C48" s="14"/>
      <c r="D48" s="14"/>
      <c r="E48" s="14"/>
      <c r="F48" s="15"/>
      <c r="G48" s="16" t="s">
        <v>47</v>
      </c>
      <c r="H48" s="17">
        <v>135000</v>
      </c>
      <c r="I48" s="17">
        <v>0</v>
      </c>
      <c r="J48" s="17">
        <v>0</v>
      </c>
      <c r="K48" s="17">
        <v>0</v>
      </c>
      <c r="L48" s="17">
        <f t="shared" ref="L48:L49" si="16">H48+I48+J48+K48</f>
        <v>135000</v>
      </c>
      <c r="M48" s="17">
        <f t="shared" ref="M48:M49" si="17">L48*1.25</f>
        <v>168750</v>
      </c>
      <c r="N48" s="61">
        <f xml:space="preserve"> M48</f>
        <v>168750</v>
      </c>
      <c r="O48" s="49"/>
      <c r="P48" s="49"/>
      <c r="Q48" s="49"/>
      <c r="R48" s="49"/>
      <c r="S48" s="49"/>
    </row>
    <row r="49" spans="1:19" s="6" customFormat="1" ht="24.95" customHeight="1" x14ac:dyDescent="0.25">
      <c r="A49" s="60"/>
      <c r="B49" s="14"/>
      <c r="C49" s="14"/>
      <c r="D49" s="14"/>
      <c r="E49" s="14"/>
      <c r="F49" s="15"/>
      <c r="G49" s="16" t="s">
        <v>48</v>
      </c>
      <c r="H49" s="17">
        <v>5000</v>
      </c>
      <c r="I49" s="17">
        <v>0</v>
      </c>
      <c r="J49" s="17">
        <v>0</v>
      </c>
      <c r="K49" s="17">
        <v>0</v>
      </c>
      <c r="L49" s="17">
        <f t="shared" si="16"/>
        <v>5000</v>
      </c>
      <c r="M49" s="17">
        <f t="shared" si="17"/>
        <v>6250</v>
      </c>
      <c r="N49" s="61">
        <f xml:space="preserve"> M49</f>
        <v>6250</v>
      </c>
      <c r="O49" s="49"/>
      <c r="P49" s="49"/>
      <c r="Q49" s="49"/>
      <c r="R49" s="49"/>
      <c r="S49" s="49"/>
    </row>
    <row r="50" spans="1:19" s="6" customFormat="1" ht="24.95" customHeight="1" x14ac:dyDescent="0.25">
      <c r="A50" s="63"/>
      <c r="B50" s="51" t="s">
        <v>268</v>
      </c>
      <c r="C50" s="51" t="s">
        <v>269</v>
      </c>
      <c r="D50" s="51" t="s">
        <v>273</v>
      </c>
      <c r="E50" s="51" t="s">
        <v>270</v>
      </c>
      <c r="F50" s="19">
        <v>3222105</v>
      </c>
      <c r="G50" s="23" t="s">
        <v>49</v>
      </c>
      <c r="H50" s="21">
        <f>SUM(H51:H60)</f>
        <v>690000</v>
      </c>
      <c r="I50" s="21">
        <f t="shared" ref="I50:N50" si="18">SUM(I51:I60)</f>
        <v>0</v>
      </c>
      <c r="J50" s="21">
        <f t="shared" si="18"/>
        <v>0</v>
      </c>
      <c r="K50" s="21">
        <f t="shared" si="18"/>
        <v>0</v>
      </c>
      <c r="L50" s="21">
        <f t="shared" si="18"/>
        <v>690000</v>
      </c>
      <c r="M50" s="21">
        <f t="shared" si="18"/>
        <v>862500</v>
      </c>
      <c r="N50" s="64">
        <f t="shared" si="18"/>
        <v>837500</v>
      </c>
      <c r="O50" s="49"/>
      <c r="P50" s="49"/>
      <c r="Q50" s="49"/>
      <c r="R50" s="49"/>
      <c r="S50" s="49"/>
    </row>
    <row r="51" spans="1:19" s="6" customFormat="1" ht="24.95" customHeight="1" x14ac:dyDescent="0.25">
      <c r="A51" s="60"/>
      <c r="B51" s="14"/>
      <c r="C51" s="14"/>
      <c r="D51" s="14"/>
      <c r="E51" s="14"/>
      <c r="F51" s="15"/>
      <c r="G51" s="16" t="s">
        <v>50</v>
      </c>
      <c r="H51" s="17">
        <v>68000</v>
      </c>
      <c r="I51" s="17">
        <v>0</v>
      </c>
      <c r="J51" s="17">
        <v>0</v>
      </c>
      <c r="K51" s="17">
        <v>0</v>
      </c>
      <c r="L51" s="17">
        <f t="shared" ref="L51:L60" si="19">H51+I51+J51+K51</f>
        <v>68000</v>
      </c>
      <c r="M51" s="17">
        <f t="shared" ref="M51:M60" si="20">L51*1.25</f>
        <v>85000</v>
      </c>
      <c r="N51" s="61">
        <f xml:space="preserve"> M51</f>
        <v>85000</v>
      </c>
      <c r="O51" s="49"/>
      <c r="P51" s="49"/>
      <c r="Q51" s="49"/>
      <c r="R51" s="49"/>
      <c r="S51" s="49"/>
    </row>
    <row r="52" spans="1:19" s="6" customFormat="1" ht="24.95" customHeight="1" x14ac:dyDescent="0.25">
      <c r="A52" s="60"/>
      <c r="B52" s="14"/>
      <c r="C52" s="14"/>
      <c r="D52" s="14"/>
      <c r="E52" s="14"/>
      <c r="F52" s="15"/>
      <c r="G52" s="16" t="s">
        <v>51</v>
      </c>
      <c r="H52" s="17">
        <v>95000</v>
      </c>
      <c r="I52" s="17">
        <v>0</v>
      </c>
      <c r="J52" s="17">
        <v>0</v>
      </c>
      <c r="K52" s="17">
        <v>0</v>
      </c>
      <c r="L52" s="17">
        <f t="shared" si="19"/>
        <v>95000</v>
      </c>
      <c r="M52" s="17">
        <f t="shared" si="20"/>
        <v>118750</v>
      </c>
      <c r="N52" s="61">
        <f t="shared" ref="N52:N59" si="21" xml:space="preserve"> M52</f>
        <v>118750</v>
      </c>
      <c r="O52" s="49"/>
      <c r="P52" s="49"/>
      <c r="Q52" s="49"/>
      <c r="R52" s="49"/>
      <c r="S52" s="49"/>
    </row>
    <row r="53" spans="1:19" s="6" customFormat="1" ht="24.95" customHeight="1" x14ac:dyDescent="0.25">
      <c r="A53" s="60"/>
      <c r="B53" s="14"/>
      <c r="C53" s="14"/>
      <c r="D53" s="14"/>
      <c r="E53" s="14"/>
      <c r="F53" s="15"/>
      <c r="G53" s="16" t="s">
        <v>52</v>
      </c>
      <c r="H53" s="17">
        <v>35000</v>
      </c>
      <c r="I53" s="17">
        <v>0</v>
      </c>
      <c r="J53" s="17">
        <v>0</v>
      </c>
      <c r="K53" s="17">
        <v>0</v>
      </c>
      <c r="L53" s="17">
        <f t="shared" si="19"/>
        <v>35000</v>
      </c>
      <c r="M53" s="17">
        <f t="shared" si="20"/>
        <v>43750</v>
      </c>
      <c r="N53" s="61">
        <f t="shared" si="21"/>
        <v>43750</v>
      </c>
      <c r="O53" s="49"/>
      <c r="P53" s="49"/>
      <c r="Q53" s="49"/>
      <c r="R53" s="49"/>
      <c r="S53" s="49"/>
    </row>
    <row r="54" spans="1:19" s="6" customFormat="1" ht="24.95" customHeight="1" x14ac:dyDescent="0.25">
      <c r="A54" s="60"/>
      <c r="B54" s="14"/>
      <c r="C54" s="14"/>
      <c r="D54" s="14"/>
      <c r="E54" s="14"/>
      <c r="F54" s="15"/>
      <c r="G54" s="16" t="s">
        <v>53</v>
      </c>
      <c r="H54" s="17">
        <v>24000</v>
      </c>
      <c r="I54" s="17">
        <v>0</v>
      </c>
      <c r="J54" s="17">
        <v>0</v>
      </c>
      <c r="K54" s="17">
        <v>0</v>
      </c>
      <c r="L54" s="17">
        <f t="shared" si="19"/>
        <v>24000</v>
      </c>
      <c r="M54" s="17">
        <f t="shared" si="20"/>
        <v>30000</v>
      </c>
      <c r="N54" s="61">
        <f t="shared" si="21"/>
        <v>30000</v>
      </c>
      <c r="O54" s="49"/>
      <c r="P54" s="49"/>
      <c r="Q54" s="49"/>
      <c r="R54" s="49"/>
      <c r="S54" s="49"/>
    </row>
    <row r="55" spans="1:19" s="6" customFormat="1" ht="24.95" customHeight="1" x14ac:dyDescent="0.25">
      <c r="A55" s="60"/>
      <c r="B55" s="14"/>
      <c r="C55" s="14"/>
      <c r="D55" s="14"/>
      <c r="E55" s="14"/>
      <c r="F55" s="15"/>
      <c r="G55" s="16" t="s">
        <v>54</v>
      </c>
      <c r="H55" s="17">
        <v>125000</v>
      </c>
      <c r="I55" s="17">
        <v>0</v>
      </c>
      <c r="J55" s="17">
        <v>0</v>
      </c>
      <c r="K55" s="17">
        <v>0</v>
      </c>
      <c r="L55" s="17">
        <f t="shared" si="19"/>
        <v>125000</v>
      </c>
      <c r="M55" s="17">
        <f t="shared" si="20"/>
        <v>156250</v>
      </c>
      <c r="N55" s="61">
        <f t="shared" si="21"/>
        <v>156250</v>
      </c>
      <c r="O55" s="49"/>
      <c r="P55" s="49"/>
      <c r="Q55" s="49"/>
      <c r="R55" s="49"/>
      <c r="S55" s="49"/>
    </row>
    <row r="56" spans="1:19" s="6" customFormat="1" ht="24.95" customHeight="1" x14ac:dyDescent="0.25">
      <c r="A56" s="60"/>
      <c r="B56" s="14"/>
      <c r="C56" s="14"/>
      <c r="D56" s="14"/>
      <c r="E56" s="14"/>
      <c r="F56" s="15"/>
      <c r="G56" s="16" t="s">
        <v>55</v>
      </c>
      <c r="H56" s="17">
        <v>66000</v>
      </c>
      <c r="I56" s="17">
        <v>0</v>
      </c>
      <c r="J56" s="17">
        <v>0</v>
      </c>
      <c r="K56" s="17">
        <v>0</v>
      </c>
      <c r="L56" s="17">
        <f t="shared" si="19"/>
        <v>66000</v>
      </c>
      <c r="M56" s="17">
        <f t="shared" si="20"/>
        <v>82500</v>
      </c>
      <c r="N56" s="61">
        <f t="shared" si="21"/>
        <v>82500</v>
      </c>
      <c r="O56" s="49"/>
      <c r="P56" s="49"/>
      <c r="Q56" s="49"/>
      <c r="R56" s="49"/>
      <c r="S56" s="49"/>
    </row>
    <row r="57" spans="1:19" s="6" customFormat="1" ht="24.95" customHeight="1" x14ac:dyDescent="0.25">
      <c r="A57" s="60"/>
      <c r="B57" s="14"/>
      <c r="C57" s="14"/>
      <c r="D57" s="14"/>
      <c r="E57" s="14"/>
      <c r="F57" s="15"/>
      <c r="G57" s="16" t="s">
        <v>56</v>
      </c>
      <c r="H57" s="17">
        <v>33000</v>
      </c>
      <c r="I57" s="17">
        <v>0</v>
      </c>
      <c r="J57" s="17">
        <v>0</v>
      </c>
      <c r="K57" s="17">
        <v>0</v>
      </c>
      <c r="L57" s="17">
        <f t="shared" si="19"/>
        <v>33000</v>
      </c>
      <c r="M57" s="17">
        <f t="shared" si="20"/>
        <v>41250</v>
      </c>
      <c r="N57" s="61">
        <f t="shared" si="21"/>
        <v>41250</v>
      </c>
      <c r="O57" s="49"/>
      <c r="P57" s="49"/>
      <c r="Q57" s="49"/>
      <c r="R57" s="49"/>
      <c r="S57" s="49"/>
    </row>
    <row r="58" spans="1:19" s="6" customFormat="1" ht="24.95" customHeight="1" x14ac:dyDescent="0.25">
      <c r="A58" s="60"/>
      <c r="B58" s="14"/>
      <c r="C58" s="14"/>
      <c r="D58" s="14"/>
      <c r="E58" s="14"/>
      <c r="F58" s="15"/>
      <c r="G58" s="16" t="s">
        <v>57</v>
      </c>
      <c r="H58" s="17">
        <v>106000</v>
      </c>
      <c r="I58" s="17">
        <v>0</v>
      </c>
      <c r="J58" s="17">
        <v>0</v>
      </c>
      <c r="K58" s="17">
        <v>0</v>
      </c>
      <c r="L58" s="17">
        <f t="shared" si="19"/>
        <v>106000</v>
      </c>
      <c r="M58" s="17">
        <f t="shared" si="20"/>
        <v>132500</v>
      </c>
      <c r="N58" s="61">
        <f t="shared" si="21"/>
        <v>132500</v>
      </c>
      <c r="O58" s="49"/>
      <c r="P58" s="49"/>
      <c r="Q58" s="49"/>
      <c r="R58" s="49"/>
      <c r="S58" s="49"/>
    </row>
    <row r="59" spans="1:19" s="6" customFormat="1" ht="24.95" customHeight="1" x14ac:dyDescent="0.25">
      <c r="A59" s="60"/>
      <c r="B59" s="14"/>
      <c r="C59" s="14"/>
      <c r="D59" s="14"/>
      <c r="E59" s="14"/>
      <c r="F59" s="15"/>
      <c r="G59" s="16" t="s">
        <v>58</v>
      </c>
      <c r="H59" s="17">
        <v>38000</v>
      </c>
      <c r="I59" s="17">
        <v>0</v>
      </c>
      <c r="J59" s="17">
        <v>0</v>
      </c>
      <c r="K59" s="17">
        <v>0</v>
      </c>
      <c r="L59" s="17">
        <f t="shared" si="19"/>
        <v>38000</v>
      </c>
      <c r="M59" s="17">
        <f t="shared" si="20"/>
        <v>47500</v>
      </c>
      <c r="N59" s="61">
        <f t="shared" si="21"/>
        <v>47500</v>
      </c>
      <c r="O59" s="49"/>
      <c r="P59" s="49"/>
      <c r="Q59" s="49"/>
      <c r="R59" s="49"/>
      <c r="S59" s="49"/>
    </row>
    <row r="60" spans="1:19" s="6" customFormat="1" ht="24.95" customHeight="1" x14ac:dyDescent="0.25">
      <c r="A60" s="60"/>
      <c r="B60" s="14"/>
      <c r="C60" s="14"/>
      <c r="D60" s="14"/>
      <c r="E60" s="14"/>
      <c r="F60" s="15"/>
      <c r="G60" s="48" t="s">
        <v>65</v>
      </c>
      <c r="H60" s="28">
        <v>100000</v>
      </c>
      <c r="I60" s="28">
        <v>0</v>
      </c>
      <c r="J60" s="28">
        <v>0</v>
      </c>
      <c r="K60" s="28">
        <v>0</v>
      </c>
      <c r="L60" s="28">
        <f t="shared" si="19"/>
        <v>100000</v>
      </c>
      <c r="M60" s="28">
        <f t="shared" si="20"/>
        <v>125000</v>
      </c>
      <c r="N60" s="66">
        <f>L60</f>
        <v>100000</v>
      </c>
      <c r="O60" s="49"/>
      <c r="P60" s="49"/>
      <c r="Q60" s="49"/>
      <c r="R60" s="49"/>
      <c r="S60" s="49"/>
    </row>
    <row r="61" spans="1:19" s="6" customFormat="1" ht="24.95" customHeight="1" x14ac:dyDescent="0.25">
      <c r="A61" s="63"/>
      <c r="B61" s="51" t="s">
        <v>268</v>
      </c>
      <c r="C61" s="51" t="s">
        <v>269</v>
      </c>
      <c r="D61" s="51" t="s">
        <v>279</v>
      </c>
      <c r="E61" s="51" t="s">
        <v>270</v>
      </c>
      <c r="F61" s="19">
        <v>3222105</v>
      </c>
      <c r="G61" s="26" t="s">
        <v>262</v>
      </c>
      <c r="H61" s="21">
        <f xml:space="preserve"> SUM(H62:H67)</f>
        <v>575000</v>
      </c>
      <c r="I61" s="21">
        <f t="shared" ref="I61:N61" si="22" xml:space="preserve"> SUM(I62:I67)</f>
        <v>0</v>
      </c>
      <c r="J61" s="21">
        <f t="shared" si="22"/>
        <v>0</v>
      </c>
      <c r="K61" s="21">
        <f t="shared" si="22"/>
        <v>0</v>
      </c>
      <c r="L61" s="21">
        <f t="shared" si="22"/>
        <v>575000</v>
      </c>
      <c r="M61" s="21">
        <f t="shared" si="22"/>
        <v>718750</v>
      </c>
      <c r="N61" s="64">
        <f t="shared" si="22"/>
        <v>679750</v>
      </c>
      <c r="O61" s="49"/>
      <c r="P61" s="49"/>
      <c r="Q61" s="49"/>
      <c r="R61" s="49"/>
      <c r="S61" s="49"/>
    </row>
    <row r="62" spans="1:19" s="6" customFormat="1" ht="24.95" customHeight="1" x14ac:dyDescent="0.25">
      <c r="A62" s="60"/>
      <c r="B62" s="14"/>
      <c r="C62" s="14"/>
      <c r="D62" s="14"/>
      <c r="E62" s="14"/>
      <c r="F62" s="15"/>
      <c r="G62" s="16" t="s">
        <v>59</v>
      </c>
      <c r="H62" s="17">
        <v>190000</v>
      </c>
      <c r="I62" s="17">
        <v>0</v>
      </c>
      <c r="J62" s="17">
        <v>9000</v>
      </c>
      <c r="K62" s="17">
        <v>0</v>
      </c>
      <c r="L62" s="17">
        <f t="shared" ref="L62:L67" si="23">H62+I62+J62+K62</f>
        <v>199000</v>
      </c>
      <c r="M62" s="17">
        <f t="shared" ref="M62:M67" si="24">L62*1.25</f>
        <v>248750</v>
      </c>
      <c r="N62" s="61">
        <f xml:space="preserve"> M62</f>
        <v>248750</v>
      </c>
      <c r="O62" s="49"/>
      <c r="P62" s="49"/>
      <c r="Q62" s="49"/>
      <c r="R62" s="49"/>
      <c r="S62" s="49"/>
    </row>
    <row r="63" spans="1:19" s="6" customFormat="1" ht="24.95" customHeight="1" x14ac:dyDescent="0.25">
      <c r="A63" s="60"/>
      <c r="B63" s="14"/>
      <c r="C63" s="14"/>
      <c r="D63" s="14"/>
      <c r="E63" s="14"/>
      <c r="F63" s="15"/>
      <c r="G63" s="16" t="s">
        <v>60</v>
      </c>
      <c r="H63" s="17">
        <v>125000</v>
      </c>
      <c r="I63" s="17">
        <v>0</v>
      </c>
      <c r="J63" s="17">
        <v>27000</v>
      </c>
      <c r="K63" s="17">
        <v>0</v>
      </c>
      <c r="L63" s="17">
        <f t="shared" si="23"/>
        <v>152000</v>
      </c>
      <c r="M63" s="17">
        <f t="shared" si="24"/>
        <v>190000</v>
      </c>
      <c r="N63" s="61">
        <f t="shared" ref="N63:N65" si="25" xml:space="preserve"> M63</f>
        <v>190000</v>
      </c>
      <c r="O63" s="49"/>
      <c r="P63" s="49"/>
      <c r="Q63" s="49"/>
      <c r="R63" s="49"/>
      <c r="S63" s="49"/>
    </row>
    <row r="64" spans="1:19" s="6" customFormat="1" ht="24.95" customHeight="1" x14ac:dyDescent="0.25">
      <c r="A64" s="60"/>
      <c r="B64" s="14"/>
      <c r="C64" s="14"/>
      <c r="D64" s="14"/>
      <c r="E64" s="14"/>
      <c r="F64" s="15"/>
      <c r="G64" s="16" t="s">
        <v>61</v>
      </c>
      <c r="H64" s="17">
        <v>80000</v>
      </c>
      <c r="I64" s="17">
        <v>0</v>
      </c>
      <c r="J64" s="17">
        <v>-19000</v>
      </c>
      <c r="K64" s="17">
        <v>0</v>
      </c>
      <c r="L64" s="17">
        <f t="shared" si="23"/>
        <v>61000</v>
      </c>
      <c r="M64" s="17">
        <f t="shared" si="24"/>
        <v>76250</v>
      </c>
      <c r="N64" s="61">
        <f t="shared" si="25"/>
        <v>76250</v>
      </c>
      <c r="O64" s="49"/>
      <c r="P64" s="49"/>
      <c r="Q64" s="49"/>
      <c r="R64" s="49"/>
      <c r="S64" s="49"/>
    </row>
    <row r="65" spans="1:19" s="6" customFormat="1" ht="24.95" customHeight="1" x14ac:dyDescent="0.25">
      <c r="A65" s="60"/>
      <c r="B65" s="14"/>
      <c r="C65" s="14"/>
      <c r="D65" s="14"/>
      <c r="E65" s="14"/>
      <c r="F65" s="15"/>
      <c r="G65" s="16" t="s">
        <v>62</v>
      </c>
      <c r="H65" s="17">
        <v>10000</v>
      </c>
      <c r="I65" s="17">
        <v>0</v>
      </c>
      <c r="J65" s="17">
        <v>-3000</v>
      </c>
      <c r="K65" s="17">
        <v>0</v>
      </c>
      <c r="L65" s="17">
        <f t="shared" si="23"/>
        <v>7000</v>
      </c>
      <c r="M65" s="17">
        <f t="shared" si="24"/>
        <v>8750</v>
      </c>
      <c r="N65" s="61">
        <f t="shared" si="25"/>
        <v>8750</v>
      </c>
      <c r="O65" s="49"/>
      <c r="P65" s="49"/>
      <c r="Q65" s="49"/>
      <c r="R65" s="49"/>
      <c r="S65" s="49"/>
    </row>
    <row r="66" spans="1:19" s="6" customFormat="1" ht="24.95" customHeight="1" x14ac:dyDescent="0.25">
      <c r="A66" s="60"/>
      <c r="B66" s="14"/>
      <c r="C66" s="14"/>
      <c r="D66" s="14"/>
      <c r="E66" s="14"/>
      <c r="F66" s="15"/>
      <c r="G66" s="27" t="s">
        <v>63</v>
      </c>
      <c r="H66" s="17">
        <v>100000</v>
      </c>
      <c r="I66" s="17">
        <v>0</v>
      </c>
      <c r="J66" s="17">
        <v>-18000</v>
      </c>
      <c r="K66" s="17">
        <v>0</v>
      </c>
      <c r="L66" s="17">
        <f t="shared" si="23"/>
        <v>82000</v>
      </c>
      <c r="M66" s="17">
        <f t="shared" si="24"/>
        <v>102500</v>
      </c>
      <c r="N66" s="61">
        <f xml:space="preserve"> L66</f>
        <v>82000</v>
      </c>
      <c r="O66" s="49"/>
      <c r="P66" s="49"/>
      <c r="Q66" s="49"/>
      <c r="R66" s="49"/>
      <c r="S66" s="49"/>
    </row>
    <row r="67" spans="1:19" s="6" customFormat="1" ht="24.95" customHeight="1" x14ac:dyDescent="0.25">
      <c r="A67" s="60"/>
      <c r="B67" s="14"/>
      <c r="C67" s="14"/>
      <c r="D67" s="14"/>
      <c r="E67" s="14"/>
      <c r="F67" s="15"/>
      <c r="G67" s="16" t="s">
        <v>64</v>
      </c>
      <c r="H67" s="17">
        <v>70000</v>
      </c>
      <c r="I67" s="17">
        <v>0</v>
      </c>
      <c r="J67" s="17">
        <v>4000</v>
      </c>
      <c r="K67" s="17">
        <v>0</v>
      </c>
      <c r="L67" s="17">
        <f t="shared" si="23"/>
        <v>74000</v>
      </c>
      <c r="M67" s="17">
        <f t="shared" si="24"/>
        <v>92500</v>
      </c>
      <c r="N67" s="61">
        <f xml:space="preserve"> L67</f>
        <v>74000</v>
      </c>
      <c r="O67" s="49"/>
      <c r="P67" s="49"/>
      <c r="Q67" s="49"/>
      <c r="R67" s="49"/>
      <c r="S67" s="49"/>
    </row>
    <row r="68" spans="1:19" s="6" customFormat="1" ht="24.95" customHeight="1" x14ac:dyDescent="0.25">
      <c r="A68" s="63"/>
      <c r="B68" s="51" t="s">
        <v>268</v>
      </c>
      <c r="C68" s="51" t="s">
        <v>269</v>
      </c>
      <c r="D68" s="51" t="s">
        <v>277</v>
      </c>
      <c r="E68" s="51" t="s">
        <v>270</v>
      </c>
      <c r="F68" s="19">
        <v>3222106</v>
      </c>
      <c r="G68" s="23" t="s">
        <v>66</v>
      </c>
      <c r="H68" s="21">
        <f xml:space="preserve"> SUM(H69:H82)</f>
        <v>925000</v>
      </c>
      <c r="I68" s="21">
        <f t="shared" ref="I68:N68" si="26" xml:space="preserve"> SUM(I69:I82)</f>
        <v>0</v>
      </c>
      <c r="J68" s="21">
        <f t="shared" si="26"/>
        <v>0</v>
      </c>
      <c r="K68" s="21">
        <f t="shared" si="26"/>
        <v>-21000</v>
      </c>
      <c r="L68" s="21">
        <f t="shared" si="26"/>
        <v>904000</v>
      </c>
      <c r="M68" s="21">
        <f t="shared" si="26"/>
        <v>1130000</v>
      </c>
      <c r="N68" s="64">
        <f t="shared" si="26"/>
        <v>1095000</v>
      </c>
      <c r="O68" s="102"/>
      <c r="P68" s="49"/>
      <c r="Q68" s="49"/>
      <c r="R68" s="49"/>
      <c r="S68" s="49"/>
    </row>
    <row r="69" spans="1:19" s="6" customFormat="1" ht="24.95" customHeight="1" x14ac:dyDescent="0.25">
      <c r="A69" s="60"/>
      <c r="B69" s="14"/>
      <c r="C69" s="14"/>
      <c r="D69" s="14"/>
      <c r="E69" s="14"/>
      <c r="F69" s="15"/>
      <c r="G69" s="16" t="s">
        <v>67</v>
      </c>
      <c r="H69" s="25">
        <v>215000</v>
      </c>
      <c r="I69" s="25">
        <v>0</v>
      </c>
      <c r="J69" s="25">
        <v>0</v>
      </c>
      <c r="K69" s="25">
        <v>35000</v>
      </c>
      <c r="L69" s="25">
        <f t="shared" ref="L69:L82" si="27">H69+I69+J69+K69</f>
        <v>250000</v>
      </c>
      <c r="M69" s="25">
        <f t="shared" ref="M69:M82" si="28">L69*1.25</f>
        <v>312500</v>
      </c>
      <c r="N69" s="65">
        <f>M69</f>
        <v>312500</v>
      </c>
      <c r="O69" s="49"/>
      <c r="P69" s="49"/>
      <c r="Q69" s="49"/>
      <c r="R69" s="49"/>
      <c r="S69" s="49"/>
    </row>
    <row r="70" spans="1:19" s="6" customFormat="1" ht="24.95" customHeight="1" x14ac:dyDescent="0.25">
      <c r="A70" s="60"/>
      <c r="B70" s="14"/>
      <c r="C70" s="14"/>
      <c r="D70" s="14"/>
      <c r="E70" s="14"/>
      <c r="F70" s="15"/>
      <c r="G70" s="16" t="s">
        <v>68</v>
      </c>
      <c r="H70" s="25">
        <v>52000</v>
      </c>
      <c r="I70" s="25">
        <v>0</v>
      </c>
      <c r="J70" s="25">
        <v>0</v>
      </c>
      <c r="K70" s="25">
        <v>-35000</v>
      </c>
      <c r="L70" s="25">
        <f t="shared" si="27"/>
        <v>17000</v>
      </c>
      <c r="M70" s="25">
        <f t="shared" si="28"/>
        <v>21250</v>
      </c>
      <c r="N70" s="65">
        <f>M70</f>
        <v>21250</v>
      </c>
      <c r="O70" s="49"/>
      <c r="P70" s="49"/>
      <c r="Q70" s="49"/>
      <c r="R70" s="49"/>
      <c r="S70" s="49"/>
    </row>
    <row r="71" spans="1:19" s="6" customFormat="1" ht="24.95" customHeight="1" x14ac:dyDescent="0.25">
      <c r="A71" s="60"/>
      <c r="B71" s="14"/>
      <c r="C71" s="14"/>
      <c r="D71" s="14"/>
      <c r="E71" s="14"/>
      <c r="F71" s="15"/>
      <c r="G71" s="16" t="s">
        <v>69</v>
      </c>
      <c r="H71" s="17">
        <v>105000</v>
      </c>
      <c r="I71" s="17">
        <v>0</v>
      </c>
      <c r="J71" s="17">
        <v>0</v>
      </c>
      <c r="K71" s="17">
        <v>68000</v>
      </c>
      <c r="L71" s="17">
        <f t="shared" si="27"/>
        <v>173000</v>
      </c>
      <c r="M71" s="25">
        <f t="shared" si="28"/>
        <v>216250</v>
      </c>
      <c r="N71" s="65">
        <f>M71</f>
        <v>216250</v>
      </c>
      <c r="O71" s="49"/>
      <c r="P71" s="49"/>
      <c r="Q71" s="49"/>
      <c r="R71" s="49"/>
      <c r="S71" s="49"/>
    </row>
    <row r="72" spans="1:19" s="6" customFormat="1" ht="24.95" customHeight="1" x14ac:dyDescent="0.25">
      <c r="A72" s="60"/>
      <c r="B72" s="14"/>
      <c r="C72" s="14"/>
      <c r="D72" s="14"/>
      <c r="E72" s="14"/>
      <c r="F72" s="15"/>
      <c r="G72" s="16" t="s">
        <v>70</v>
      </c>
      <c r="H72" s="17">
        <v>125000</v>
      </c>
      <c r="I72" s="17">
        <v>0</v>
      </c>
      <c r="J72" s="17">
        <v>0</v>
      </c>
      <c r="K72" s="17">
        <v>-17000</v>
      </c>
      <c r="L72" s="17">
        <f t="shared" si="27"/>
        <v>108000</v>
      </c>
      <c r="M72" s="25">
        <f t="shared" si="28"/>
        <v>135000</v>
      </c>
      <c r="N72" s="65">
        <f>L72</f>
        <v>108000</v>
      </c>
      <c r="O72" s="49"/>
      <c r="P72" s="49"/>
      <c r="Q72" s="49"/>
      <c r="R72" s="49"/>
      <c r="S72" s="49"/>
    </row>
    <row r="73" spans="1:19" s="6" customFormat="1" ht="24.95" customHeight="1" x14ac:dyDescent="0.25">
      <c r="A73" s="60"/>
      <c r="B73" s="14"/>
      <c r="C73" s="14"/>
      <c r="D73" s="14"/>
      <c r="E73" s="14"/>
      <c r="F73" s="15"/>
      <c r="G73" s="27" t="s">
        <v>71</v>
      </c>
      <c r="H73" s="17">
        <v>21000</v>
      </c>
      <c r="I73" s="17">
        <v>0</v>
      </c>
      <c r="J73" s="17">
        <v>0</v>
      </c>
      <c r="K73" s="17">
        <v>-21000</v>
      </c>
      <c r="L73" s="17">
        <f t="shared" si="27"/>
        <v>0</v>
      </c>
      <c r="M73" s="25">
        <f t="shared" si="28"/>
        <v>0</v>
      </c>
      <c r="N73" s="65">
        <f>M73</f>
        <v>0</v>
      </c>
      <c r="O73" s="49"/>
      <c r="P73" s="49"/>
      <c r="Q73" s="49"/>
      <c r="R73" s="49"/>
      <c r="S73" s="49"/>
    </row>
    <row r="74" spans="1:19" s="6" customFormat="1" ht="24.95" customHeight="1" x14ac:dyDescent="0.25">
      <c r="A74" s="60"/>
      <c r="B74" s="14"/>
      <c r="C74" s="14"/>
      <c r="D74" s="14"/>
      <c r="E74" s="14"/>
      <c r="F74" s="15"/>
      <c r="G74" s="16" t="s">
        <v>72</v>
      </c>
      <c r="H74" s="17">
        <v>83000</v>
      </c>
      <c r="I74" s="17">
        <v>0</v>
      </c>
      <c r="J74" s="17">
        <v>0</v>
      </c>
      <c r="K74" s="17">
        <v>-6000</v>
      </c>
      <c r="L74" s="17">
        <f t="shared" si="27"/>
        <v>77000</v>
      </c>
      <c r="M74" s="25">
        <f t="shared" si="28"/>
        <v>96250</v>
      </c>
      <c r="N74" s="65">
        <f>M74</f>
        <v>96250</v>
      </c>
      <c r="O74" s="49"/>
      <c r="P74" s="49"/>
      <c r="Q74" s="49"/>
      <c r="R74" s="49"/>
      <c r="S74" s="49"/>
    </row>
    <row r="75" spans="1:19" s="6" customFormat="1" ht="24.95" customHeight="1" x14ac:dyDescent="0.25">
      <c r="A75" s="60"/>
      <c r="B75" s="14"/>
      <c r="C75" s="14"/>
      <c r="D75" s="14"/>
      <c r="E75" s="14"/>
      <c r="F75" s="15"/>
      <c r="G75" s="16" t="s">
        <v>73</v>
      </c>
      <c r="H75" s="17">
        <v>23000</v>
      </c>
      <c r="I75" s="17">
        <v>0</v>
      </c>
      <c r="J75" s="17">
        <v>0</v>
      </c>
      <c r="K75" s="17">
        <v>-2000</v>
      </c>
      <c r="L75" s="17">
        <f t="shared" si="27"/>
        <v>21000</v>
      </c>
      <c r="M75" s="25">
        <f t="shared" si="28"/>
        <v>26250</v>
      </c>
      <c r="N75" s="65">
        <f>M75</f>
        <v>26250</v>
      </c>
      <c r="O75" s="49"/>
      <c r="P75" s="49"/>
      <c r="Q75" s="49"/>
      <c r="R75" s="49"/>
      <c r="S75" s="49"/>
    </row>
    <row r="76" spans="1:19" s="6" customFormat="1" ht="24.95" customHeight="1" x14ac:dyDescent="0.25">
      <c r="A76" s="60"/>
      <c r="B76" s="14"/>
      <c r="C76" s="14"/>
      <c r="D76" s="14"/>
      <c r="E76" s="14"/>
      <c r="F76" s="15"/>
      <c r="G76" s="16" t="s">
        <v>74</v>
      </c>
      <c r="H76" s="17">
        <v>19000</v>
      </c>
      <c r="I76" s="17">
        <v>0</v>
      </c>
      <c r="J76" s="17">
        <v>0</v>
      </c>
      <c r="K76" s="17">
        <v>0</v>
      </c>
      <c r="L76" s="17">
        <f t="shared" si="27"/>
        <v>19000</v>
      </c>
      <c r="M76" s="25">
        <f t="shared" si="28"/>
        <v>23750</v>
      </c>
      <c r="N76" s="65">
        <f>M76</f>
        <v>23750</v>
      </c>
      <c r="O76" s="49"/>
      <c r="P76" s="49"/>
      <c r="Q76" s="49"/>
      <c r="R76" s="49"/>
      <c r="S76" s="49"/>
    </row>
    <row r="77" spans="1:19" s="6" customFormat="1" ht="24.95" customHeight="1" x14ac:dyDescent="0.25">
      <c r="A77" s="60"/>
      <c r="B77" s="14"/>
      <c r="C77" s="14"/>
      <c r="D77" s="14"/>
      <c r="E77" s="14"/>
      <c r="F77" s="15"/>
      <c r="G77" s="27" t="s">
        <v>75</v>
      </c>
      <c r="H77" s="17">
        <v>22000</v>
      </c>
      <c r="I77" s="17">
        <v>0</v>
      </c>
      <c r="J77" s="17">
        <v>0</v>
      </c>
      <c r="K77" s="17">
        <v>-22000</v>
      </c>
      <c r="L77" s="17">
        <f t="shared" si="27"/>
        <v>0</v>
      </c>
      <c r="M77" s="25">
        <f t="shared" si="28"/>
        <v>0</v>
      </c>
      <c r="N77" s="65">
        <f>M77</f>
        <v>0</v>
      </c>
      <c r="O77" s="49"/>
      <c r="P77" s="49"/>
      <c r="Q77" s="49"/>
      <c r="R77" s="49"/>
      <c r="S77" s="49"/>
    </row>
    <row r="78" spans="1:19" s="6" customFormat="1" ht="24.95" customHeight="1" x14ac:dyDescent="0.25">
      <c r="A78" s="60"/>
      <c r="B78" s="14"/>
      <c r="C78" s="14"/>
      <c r="D78" s="14"/>
      <c r="E78" s="14"/>
      <c r="F78" s="15"/>
      <c r="G78" s="16" t="s">
        <v>76</v>
      </c>
      <c r="H78" s="17">
        <v>30000</v>
      </c>
      <c r="I78" s="17">
        <v>0</v>
      </c>
      <c r="J78" s="17">
        <v>0</v>
      </c>
      <c r="K78" s="17">
        <v>2000</v>
      </c>
      <c r="L78" s="17">
        <f t="shared" si="27"/>
        <v>32000</v>
      </c>
      <c r="M78" s="25">
        <f t="shared" si="28"/>
        <v>40000</v>
      </c>
      <c r="N78" s="65">
        <f>L78</f>
        <v>32000</v>
      </c>
      <c r="O78" s="49"/>
      <c r="P78" s="49"/>
      <c r="Q78" s="49"/>
      <c r="R78" s="49"/>
      <c r="S78" s="49"/>
    </row>
    <row r="79" spans="1:19" s="6" customFormat="1" ht="24.95" customHeight="1" x14ac:dyDescent="0.25">
      <c r="A79" s="60"/>
      <c r="B79" s="14"/>
      <c r="C79" s="14"/>
      <c r="D79" s="14"/>
      <c r="E79" s="14"/>
      <c r="F79" s="15"/>
      <c r="G79" s="24" t="s">
        <v>77</v>
      </c>
      <c r="H79" s="17">
        <v>20000</v>
      </c>
      <c r="I79" s="17">
        <v>0</v>
      </c>
      <c r="J79" s="17">
        <v>0</v>
      </c>
      <c r="K79" s="17"/>
      <c r="L79" s="17">
        <f t="shared" si="27"/>
        <v>20000</v>
      </c>
      <c r="M79" s="25">
        <f t="shared" si="28"/>
        <v>25000</v>
      </c>
      <c r="N79" s="65">
        <f t="shared" ref="N79:N84" si="29">M79</f>
        <v>25000</v>
      </c>
      <c r="O79" s="49"/>
      <c r="P79" s="49"/>
      <c r="Q79" s="49"/>
      <c r="R79" s="49"/>
      <c r="S79" s="49"/>
    </row>
    <row r="80" spans="1:19" s="6" customFormat="1" ht="24.95" customHeight="1" x14ac:dyDescent="0.25">
      <c r="A80" s="60"/>
      <c r="B80" s="14"/>
      <c r="C80" s="14"/>
      <c r="D80" s="14"/>
      <c r="E80" s="14"/>
      <c r="F80" s="15"/>
      <c r="G80" s="16" t="s">
        <v>78</v>
      </c>
      <c r="H80" s="17">
        <v>60000</v>
      </c>
      <c r="I80" s="17">
        <v>0</v>
      </c>
      <c r="J80" s="17">
        <v>0</v>
      </c>
      <c r="K80" s="17">
        <v>-20000</v>
      </c>
      <c r="L80" s="17">
        <f t="shared" si="27"/>
        <v>40000</v>
      </c>
      <c r="M80" s="25">
        <f t="shared" si="28"/>
        <v>50000</v>
      </c>
      <c r="N80" s="65">
        <f t="shared" si="29"/>
        <v>50000</v>
      </c>
      <c r="O80" s="49"/>
      <c r="P80" s="49"/>
      <c r="Q80" s="49"/>
      <c r="R80" s="49"/>
      <c r="S80" s="49"/>
    </row>
    <row r="81" spans="1:19" s="31" customFormat="1" ht="24.95" customHeight="1" x14ac:dyDescent="0.25">
      <c r="A81" s="67"/>
      <c r="B81" s="29"/>
      <c r="C81" s="29"/>
      <c r="D81" s="29"/>
      <c r="E81" s="29"/>
      <c r="F81" s="29"/>
      <c r="G81" s="30" t="s">
        <v>79</v>
      </c>
      <c r="H81" s="25">
        <v>150000</v>
      </c>
      <c r="I81" s="25">
        <v>0</v>
      </c>
      <c r="J81" s="25">
        <v>0</v>
      </c>
      <c r="K81" s="25">
        <v>-12000</v>
      </c>
      <c r="L81" s="25">
        <f t="shared" si="27"/>
        <v>138000</v>
      </c>
      <c r="M81" s="25">
        <f t="shared" si="28"/>
        <v>172500</v>
      </c>
      <c r="N81" s="65">
        <f t="shared" si="29"/>
        <v>172500</v>
      </c>
      <c r="O81" s="49"/>
    </row>
    <row r="82" spans="1:19" s="31" customFormat="1" ht="24.95" customHeight="1" x14ac:dyDescent="0.25">
      <c r="A82" s="67"/>
      <c r="B82" s="29"/>
      <c r="C82" s="29"/>
      <c r="D82" s="29"/>
      <c r="E82" s="29"/>
      <c r="F82" s="29"/>
      <c r="G82" s="30" t="s">
        <v>313</v>
      </c>
      <c r="H82" s="25">
        <v>0</v>
      </c>
      <c r="I82" s="25">
        <v>0</v>
      </c>
      <c r="J82" s="25">
        <v>0</v>
      </c>
      <c r="K82" s="25">
        <v>9000</v>
      </c>
      <c r="L82" s="25">
        <f t="shared" si="27"/>
        <v>9000</v>
      </c>
      <c r="M82" s="25">
        <f t="shared" si="28"/>
        <v>11250</v>
      </c>
      <c r="N82" s="65">
        <f t="shared" si="29"/>
        <v>11250</v>
      </c>
      <c r="O82" s="49"/>
    </row>
    <row r="83" spans="1:19" s="6" customFormat="1" ht="24.95" customHeight="1" x14ac:dyDescent="0.25">
      <c r="A83" s="63"/>
      <c r="B83" s="51"/>
      <c r="C83" s="51"/>
      <c r="D83" s="51"/>
      <c r="E83" s="51"/>
      <c r="F83" s="22" t="s">
        <v>80</v>
      </c>
      <c r="G83" s="23" t="s">
        <v>81</v>
      </c>
      <c r="H83" s="21">
        <v>25000</v>
      </c>
      <c r="I83" s="21">
        <v>0</v>
      </c>
      <c r="J83" s="21">
        <v>0</v>
      </c>
      <c r="K83" s="21">
        <v>0</v>
      </c>
      <c r="L83" s="21">
        <f>H83+I83+J83+K83</f>
        <v>25000</v>
      </c>
      <c r="M83" s="21">
        <f>L83*1.25</f>
        <v>31250</v>
      </c>
      <c r="N83" s="64">
        <f t="shared" si="29"/>
        <v>31250</v>
      </c>
      <c r="O83" s="49"/>
      <c r="P83" s="49"/>
      <c r="Q83" s="49"/>
      <c r="R83" s="49"/>
      <c r="S83" s="49"/>
    </row>
    <row r="84" spans="1:19" s="6" customFormat="1" ht="24.95" customHeight="1" x14ac:dyDescent="0.25">
      <c r="A84" s="63"/>
      <c r="B84" s="51" t="s">
        <v>268</v>
      </c>
      <c r="C84" s="51" t="s">
        <v>271</v>
      </c>
      <c r="D84" s="51" t="s">
        <v>277</v>
      </c>
      <c r="E84" s="51" t="s">
        <v>272</v>
      </c>
      <c r="F84" s="22" t="s">
        <v>82</v>
      </c>
      <c r="G84" s="23" t="s">
        <v>83</v>
      </c>
      <c r="H84" s="21">
        <v>165000</v>
      </c>
      <c r="I84" s="21">
        <v>0</v>
      </c>
      <c r="J84" s="21">
        <v>0</v>
      </c>
      <c r="K84" s="21">
        <v>0</v>
      </c>
      <c r="L84" s="21">
        <f>H84+I84+J84+K84</f>
        <v>165000</v>
      </c>
      <c r="M84" s="21">
        <f>L84*1.25</f>
        <v>206250</v>
      </c>
      <c r="N84" s="64">
        <f t="shared" si="29"/>
        <v>206250</v>
      </c>
      <c r="O84" s="49"/>
      <c r="P84" s="49"/>
      <c r="Q84" s="49"/>
      <c r="R84" s="49"/>
      <c r="S84" s="49"/>
    </row>
    <row r="85" spans="1:19" s="6" customFormat="1" ht="24.95" customHeight="1" x14ac:dyDescent="0.25">
      <c r="A85" s="63"/>
      <c r="B85" s="51" t="s">
        <v>268</v>
      </c>
      <c r="C85" s="51" t="s">
        <v>269</v>
      </c>
      <c r="D85" s="51" t="s">
        <v>274</v>
      </c>
      <c r="E85" s="51" t="s">
        <v>270</v>
      </c>
      <c r="F85" s="22" t="s">
        <v>84</v>
      </c>
      <c r="G85" s="23" t="s">
        <v>85</v>
      </c>
      <c r="H85" s="21">
        <v>290000</v>
      </c>
      <c r="I85" s="21">
        <v>0</v>
      </c>
      <c r="J85" s="21">
        <v>0</v>
      </c>
      <c r="K85" s="21">
        <v>0</v>
      </c>
      <c r="L85" s="21">
        <f>H85+I85+J85+K85</f>
        <v>290000</v>
      </c>
      <c r="M85" s="21">
        <f>L85*1.25</f>
        <v>362500</v>
      </c>
      <c r="N85" s="64">
        <f>L85</f>
        <v>290000</v>
      </c>
      <c r="O85" s="49"/>
      <c r="P85" s="49"/>
      <c r="Q85" s="49"/>
      <c r="R85" s="49"/>
      <c r="S85" s="49"/>
    </row>
    <row r="86" spans="1:19" s="6" customFormat="1" ht="24.95" customHeight="1" x14ac:dyDescent="0.25">
      <c r="A86" s="63"/>
      <c r="B86" s="51" t="s">
        <v>268</v>
      </c>
      <c r="C86" s="51" t="s">
        <v>271</v>
      </c>
      <c r="D86" s="51" t="s">
        <v>277</v>
      </c>
      <c r="E86" s="51" t="s">
        <v>272</v>
      </c>
      <c r="F86" s="22" t="s">
        <v>86</v>
      </c>
      <c r="G86" s="23" t="s">
        <v>87</v>
      </c>
      <c r="H86" s="21">
        <f xml:space="preserve"> SUM(H87:H89)</f>
        <v>300000</v>
      </c>
      <c r="I86" s="21">
        <f t="shared" ref="I86:N86" si="30" xml:space="preserve"> SUM(I87:I89)</f>
        <v>0</v>
      </c>
      <c r="J86" s="21">
        <f t="shared" si="30"/>
        <v>0</v>
      </c>
      <c r="K86" s="21">
        <f t="shared" si="30"/>
        <v>0</v>
      </c>
      <c r="L86" s="21">
        <f t="shared" si="30"/>
        <v>300000</v>
      </c>
      <c r="M86" s="21">
        <f t="shared" si="30"/>
        <v>375000</v>
      </c>
      <c r="N86" s="64">
        <f t="shared" si="30"/>
        <v>300000</v>
      </c>
      <c r="O86" s="49"/>
      <c r="P86" s="49"/>
      <c r="Q86" s="49"/>
      <c r="R86" s="49"/>
      <c r="S86" s="49"/>
    </row>
    <row r="87" spans="1:19" s="6" customFormat="1" ht="24.95" customHeight="1" x14ac:dyDescent="0.25">
      <c r="A87" s="60"/>
      <c r="B87" s="14"/>
      <c r="C87" s="14"/>
      <c r="D87" s="14"/>
      <c r="E87" s="14"/>
      <c r="F87" s="15"/>
      <c r="G87" s="16" t="s">
        <v>88</v>
      </c>
      <c r="H87" s="17">
        <v>25000</v>
      </c>
      <c r="I87" s="17">
        <v>0</v>
      </c>
      <c r="J87" s="17">
        <v>0</v>
      </c>
      <c r="K87" s="17">
        <v>1000</v>
      </c>
      <c r="L87" s="17">
        <f t="shared" ref="L87:L89" si="31">H87+I87+J87+K87</f>
        <v>26000</v>
      </c>
      <c r="M87" s="17">
        <f t="shared" ref="M87:M89" si="32">L87*1.25</f>
        <v>32500</v>
      </c>
      <c r="N87" s="61">
        <f>L87</f>
        <v>26000</v>
      </c>
      <c r="O87" s="49"/>
      <c r="P87" s="49"/>
      <c r="Q87" s="49"/>
      <c r="R87" s="49"/>
      <c r="S87" s="49"/>
    </row>
    <row r="88" spans="1:19" s="6" customFormat="1" ht="24.95" customHeight="1" x14ac:dyDescent="0.25">
      <c r="A88" s="60"/>
      <c r="B88" s="14"/>
      <c r="C88" s="14"/>
      <c r="D88" s="14"/>
      <c r="E88" s="14"/>
      <c r="F88" s="15"/>
      <c r="G88" s="16" t="s">
        <v>89</v>
      </c>
      <c r="H88" s="17">
        <v>25000</v>
      </c>
      <c r="I88" s="17">
        <v>0</v>
      </c>
      <c r="J88" s="17">
        <v>0</v>
      </c>
      <c r="K88" s="17">
        <v>-1000</v>
      </c>
      <c r="L88" s="17">
        <f t="shared" si="31"/>
        <v>24000</v>
      </c>
      <c r="M88" s="17">
        <f t="shared" si="32"/>
        <v>30000</v>
      </c>
      <c r="N88" s="61">
        <f t="shared" ref="N88:N89" si="33">L88</f>
        <v>24000</v>
      </c>
      <c r="O88" s="49"/>
      <c r="P88" s="49"/>
      <c r="Q88" s="49"/>
      <c r="R88" s="49"/>
      <c r="S88" s="49"/>
    </row>
    <row r="89" spans="1:19" s="6" customFormat="1" ht="24.95" customHeight="1" x14ac:dyDescent="0.25">
      <c r="A89" s="60"/>
      <c r="B89" s="14"/>
      <c r="C89" s="14"/>
      <c r="D89" s="14"/>
      <c r="E89" s="14"/>
      <c r="F89" s="15"/>
      <c r="G89" s="16" t="s">
        <v>90</v>
      </c>
      <c r="H89" s="17">
        <v>250000</v>
      </c>
      <c r="I89" s="17">
        <v>0</v>
      </c>
      <c r="J89" s="17">
        <v>0</v>
      </c>
      <c r="K89" s="17">
        <v>0</v>
      </c>
      <c r="L89" s="17">
        <f t="shared" si="31"/>
        <v>250000</v>
      </c>
      <c r="M89" s="17">
        <f t="shared" si="32"/>
        <v>312500</v>
      </c>
      <c r="N89" s="61">
        <f t="shared" si="33"/>
        <v>250000</v>
      </c>
      <c r="O89" s="49"/>
      <c r="P89" s="49"/>
      <c r="Q89" s="49"/>
      <c r="R89" s="49"/>
      <c r="S89" s="49"/>
    </row>
    <row r="90" spans="1:19" s="6" customFormat="1" ht="24.95" customHeight="1" x14ac:dyDescent="0.25">
      <c r="A90" s="63"/>
      <c r="B90" s="51" t="s">
        <v>268</v>
      </c>
      <c r="C90" s="51" t="s">
        <v>269</v>
      </c>
      <c r="D90" s="51" t="s">
        <v>273</v>
      </c>
      <c r="E90" s="51" t="s">
        <v>270</v>
      </c>
      <c r="F90" s="22" t="s">
        <v>91</v>
      </c>
      <c r="G90" s="23" t="s">
        <v>92</v>
      </c>
      <c r="H90" s="21">
        <f xml:space="preserve"> SUM(H91:H95)</f>
        <v>565000</v>
      </c>
      <c r="I90" s="21">
        <f t="shared" ref="I90:N90" si="34" xml:space="preserve"> SUM(I91:I95)</f>
        <v>0</v>
      </c>
      <c r="J90" s="21">
        <f t="shared" si="34"/>
        <v>0</v>
      </c>
      <c r="K90" s="21">
        <f t="shared" si="34"/>
        <v>0</v>
      </c>
      <c r="L90" s="21">
        <f t="shared" si="34"/>
        <v>565000</v>
      </c>
      <c r="M90" s="21">
        <f t="shared" si="34"/>
        <v>706250</v>
      </c>
      <c r="N90" s="64">
        <f t="shared" si="34"/>
        <v>661050</v>
      </c>
      <c r="O90" s="49"/>
      <c r="P90" s="49"/>
      <c r="Q90" s="49"/>
      <c r="R90" s="49"/>
      <c r="S90" s="49"/>
    </row>
    <row r="91" spans="1:19" s="6" customFormat="1" ht="24.95" customHeight="1" x14ac:dyDescent="0.25">
      <c r="A91" s="60"/>
      <c r="B91" s="14"/>
      <c r="C91" s="14"/>
      <c r="D91" s="14"/>
      <c r="E91" s="14"/>
      <c r="F91" s="15"/>
      <c r="G91" s="16" t="s">
        <v>93</v>
      </c>
      <c r="H91" s="17">
        <v>135000</v>
      </c>
      <c r="I91" s="17">
        <v>-25000</v>
      </c>
      <c r="J91" s="17">
        <v>0</v>
      </c>
      <c r="K91" s="17">
        <v>0</v>
      </c>
      <c r="L91" s="17">
        <f t="shared" ref="L91:L95" si="35">H91+I91+J91+K91</f>
        <v>110000</v>
      </c>
      <c r="M91" s="17">
        <f t="shared" ref="M91:M95" si="36">L91*1.25</f>
        <v>137500</v>
      </c>
      <c r="N91" s="61">
        <f>L91 * 1.17</f>
        <v>128699.99999999999</v>
      </c>
      <c r="O91" s="49"/>
      <c r="P91" s="49"/>
      <c r="Q91" s="49"/>
      <c r="R91" s="49"/>
      <c r="S91" s="49"/>
    </row>
    <row r="92" spans="1:19" s="6" customFormat="1" ht="24.95" customHeight="1" x14ac:dyDescent="0.25">
      <c r="A92" s="60"/>
      <c r="B92" s="14"/>
      <c r="C92" s="14"/>
      <c r="D92" s="14"/>
      <c r="E92" s="14"/>
      <c r="F92" s="15"/>
      <c r="G92" s="16" t="s">
        <v>94</v>
      </c>
      <c r="H92" s="17">
        <v>175000</v>
      </c>
      <c r="I92" s="17">
        <v>15000</v>
      </c>
      <c r="J92" s="17">
        <v>0</v>
      </c>
      <c r="K92" s="17">
        <v>0</v>
      </c>
      <c r="L92" s="17">
        <f t="shared" si="35"/>
        <v>190000</v>
      </c>
      <c r="M92" s="17">
        <f t="shared" si="36"/>
        <v>237500</v>
      </c>
      <c r="N92" s="61">
        <f>L92 * 1.17</f>
        <v>222300</v>
      </c>
      <c r="O92" s="49"/>
      <c r="P92" s="49"/>
      <c r="Q92" s="49"/>
      <c r="R92" s="49"/>
      <c r="S92" s="49"/>
    </row>
    <row r="93" spans="1:19" s="6" customFormat="1" ht="24.95" customHeight="1" x14ac:dyDescent="0.25">
      <c r="A93" s="60"/>
      <c r="B93" s="14"/>
      <c r="C93" s="14"/>
      <c r="D93" s="14"/>
      <c r="E93" s="14"/>
      <c r="F93" s="15"/>
      <c r="G93" s="16" t="s">
        <v>95</v>
      </c>
      <c r="H93" s="17">
        <v>200000</v>
      </c>
      <c r="I93" s="17">
        <v>0</v>
      </c>
      <c r="J93" s="17">
        <v>0</v>
      </c>
      <c r="K93" s="17">
        <v>0</v>
      </c>
      <c r="L93" s="17">
        <f t="shared" si="35"/>
        <v>200000</v>
      </c>
      <c r="M93" s="17">
        <f t="shared" si="36"/>
        <v>250000</v>
      </c>
      <c r="N93" s="61">
        <f>L93 * 1.17</f>
        <v>234000</v>
      </c>
      <c r="O93" s="49"/>
      <c r="P93" s="49"/>
      <c r="Q93" s="49"/>
      <c r="R93" s="49"/>
      <c r="S93" s="49"/>
    </row>
    <row r="94" spans="1:19" s="6" customFormat="1" ht="24.95" customHeight="1" x14ac:dyDescent="0.25">
      <c r="A94" s="60"/>
      <c r="B94" s="14"/>
      <c r="C94" s="14"/>
      <c r="D94" s="14"/>
      <c r="E94" s="14"/>
      <c r="F94" s="15"/>
      <c r="G94" s="16" t="s">
        <v>96</v>
      </c>
      <c r="H94" s="17">
        <v>28000</v>
      </c>
      <c r="I94" s="17">
        <v>9000</v>
      </c>
      <c r="J94" s="17">
        <v>0</v>
      </c>
      <c r="K94" s="17">
        <v>0</v>
      </c>
      <c r="L94" s="17">
        <f t="shared" si="35"/>
        <v>37000</v>
      </c>
      <c r="M94" s="17">
        <f t="shared" si="36"/>
        <v>46250</v>
      </c>
      <c r="N94" s="61">
        <f>L94 * 1.17</f>
        <v>43290</v>
      </c>
      <c r="O94" s="49"/>
      <c r="P94" s="49"/>
      <c r="Q94" s="49"/>
      <c r="R94" s="49"/>
      <c r="S94" s="49"/>
    </row>
    <row r="95" spans="1:19" s="6" customFormat="1" ht="24.95" customHeight="1" x14ac:dyDescent="0.25">
      <c r="A95" s="60"/>
      <c r="B95" s="14"/>
      <c r="C95" s="14"/>
      <c r="D95" s="14"/>
      <c r="E95" s="14"/>
      <c r="F95" s="15"/>
      <c r="G95" s="24" t="s">
        <v>97</v>
      </c>
      <c r="H95" s="17">
        <v>27000</v>
      </c>
      <c r="I95" s="17">
        <v>1000</v>
      </c>
      <c r="J95" s="17">
        <v>0</v>
      </c>
      <c r="K95" s="17">
        <v>0</v>
      </c>
      <c r="L95" s="17">
        <f t="shared" si="35"/>
        <v>28000</v>
      </c>
      <c r="M95" s="17">
        <f t="shared" si="36"/>
        <v>35000</v>
      </c>
      <c r="N95" s="61">
        <f>L95 * 1.17</f>
        <v>32759.999999999996</v>
      </c>
      <c r="O95" s="49"/>
      <c r="P95" s="49"/>
      <c r="Q95" s="49"/>
      <c r="R95" s="49"/>
      <c r="S95" s="49"/>
    </row>
    <row r="96" spans="1:19" s="6" customFormat="1" ht="24.95" customHeight="1" x14ac:dyDescent="0.25">
      <c r="A96" s="68"/>
      <c r="B96" s="51"/>
      <c r="C96" s="51"/>
      <c r="D96" s="51"/>
      <c r="E96" s="51"/>
      <c r="F96" s="52"/>
      <c r="G96" s="23" t="s">
        <v>297</v>
      </c>
      <c r="H96" s="21">
        <v>0</v>
      </c>
      <c r="I96" s="21">
        <v>70000</v>
      </c>
      <c r="J96" s="21">
        <v>0</v>
      </c>
      <c r="K96" s="21">
        <v>0</v>
      </c>
      <c r="L96" s="21">
        <f>H96+I96+J96+K96</f>
        <v>70000</v>
      </c>
      <c r="M96" s="21">
        <f>L96*1.25</f>
        <v>87500</v>
      </c>
      <c r="N96" s="64">
        <f>L96</f>
        <v>70000</v>
      </c>
      <c r="O96" s="49"/>
      <c r="P96" s="49"/>
      <c r="Q96" s="49"/>
      <c r="R96" s="49"/>
      <c r="S96" s="49"/>
    </row>
    <row r="97" spans="1:19" s="6" customFormat="1" ht="24.95" customHeight="1" x14ac:dyDescent="0.25">
      <c r="A97" s="63"/>
      <c r="B97" s="51"/>
      <c r="C97" s="51"/>
      <c r="D97" s="51"/>
      <c r="E97" s="51"/>
      <c r="F97" s="22" t="s">
        <v>98</v>
      </c>
      <c r="G97" s="23" t="s">
        <v>99</v>
      </c>
      <c r="H97" s="21">
        <v>145000</v>
      </c>
      <c r="I97" s="21">
        <v>0</v>
      </c>
      <c r="J97" s="21">
        <v>0</v>
      </c>
      <c r="K97" s="21">
        <v>0</v>
      </c>
      <c r="L97" s="21">
        <f>H97+I97+J97+K97</f>
        <v>145000</v>
      </c>
      <c r="M97" s="21">
        <f>H97*1.25</f>
        <v>181250</v>
      </c>
      <c r="N97" s="64">
        <v>145000</v>
      </c>
      <c r="O97" s="49"/>
      <c r="P97" s="49"/>
      <c r="Q97" s="49"/>
      <c r="R97" s="49"/>
      <c r="S97" s="49"/>
    </row>
    <row r="98" spans="1:19" s="6" customFormat="1" ht="24.95" customHeight="1" x14ac:dyDescent="0.25">
      <c r="A98" s="63"/>
      <c r="B98" s="51" t="s">
        <v>268</v>
      </c>
      <c r="C98" s="51" t="s">
        <v>271</v>
      </c>
      <c r="D98" s="51" t="s">
        <v>277</v>
      </c>
      <c r="E98" s="51" t="s">
        <v>272</v>
      </c>
      <c r="F98" s="22" t="s">
        <v>100</v>
      </c>
      <c r="G98" s="23" t="s">
        <v>101</v>
      </c>
      <c r="H98" s="21">
        <f>SUM(H99:H104)</f>
        <v>1543000</v>
      </c>
      <c r="I98" s="21">
        <f t="shared" ref="I98:N98" si="37">SUM(I99:I104)</f>
        <v>0</v>
      </c>
      <c r="J98" s="21">
        <f t="shared" si="37"/>
        <v>0</v>
      </c>
      <c r="K98" s="21">
        <f t="shared" si="37"/>
        <v>10000</v>
      </c>
      <c r="L98" s="21">
        <f t="shared" si="37"/>
        <v>1553000</v>
      </c>
      <c r="M98" s="21">
        <f t="shared" si="37"/>
        <v>1941250</v>
      </c>
      <c r="N98" s="64">
        <f t="shared" si="37"/>
        <v>1941250</v>
      </c>
      <c r="O98" s="49"/>
      <c r="P98" s="49"/>
      <c r="Q98" s="49"/>
      <c r="R98" s="49"/>
      <c r="S98" s="49"/>
    </row>
    <row r="99" spans="1:19" s="6" customFormat="1" ht="24.95" customHeight="1" x14ac:dyDescent="0.25">
      <c r="A99" s="60"/>
      <c r="B99" s="14"/>
      <c r="C99" s="14"/>
      <c r="D99" s="14"/>
      <c r="E99" s="14"/>
      <c r="F99" s="15"/>
      <c r="G99" s="16" t="s">
        <v>102</v>
      </c>
      <c r="H99" s="17">
        <v>700000</v>
      </c>
      <c r="I99" s="17">
        <v>0</v>
      </c>
      <c r="J99" s="17">
        <v>0</v>
      </c>
      <c r="K99" s="17">
        <v>10000</v>
      </c>
      <c r="L99" s="17">
        <f t="shared" ref="L99:L104" si="38">H99+I99+J99+K99</f>
        <v>710000</v>
      </c>
      <c r="M99" s="17">
        <f t="shared" ref="M99:M126" si="39">L99*1.25</f>
        <v>887500</v>
      </c>
      <c r="N99" s="61">
        <f t="shared" ref="N99:N107" si="40" xml:space="preserve"> M99</f>
        <v>887500</v>
      </c>
      <c r="O99" s="49"/>
      <c r="P99" s="49"/>
      <c r="Q99" s="49"/>
      <c r="R99" s="49"/>
      <c r="S99" s="49"/>
    </row>
    <row r="100" spans="1:19" s="6" customFormat="1" ht="24.95" customHeight="1" x14ac:dyDescent="0.25">
      <c r="A100" s="60"/>
      <c r="B100" s="14"/>
      <c r="C100" s="14"/>
      <c r="D100" s="14"/>
      <c r="E100" s="14"/>
      <c r="F100" s="15" t="s">
        <v>103</v>
      </c>
      <c r="G100" s="16" t="s">
        <v>104</v>
      </c>
      <c r="H100" s="17">
        <v>600000</v>
      </c>
      <c r="I100" s="17">
        <v>0</v>
      </c>
      <c r="J100" s="17">
        <v>0</v>
      </c>
      <c r="K100" s="17">
        <v>0</v>
      </c>
      <c r="L100" s="17">
        <f t="shared" si="38"/>
        <v>600000</v>
      </c>
      <c r="M100" s="17">
        <f t="shared" si="39"/>
        <v>750000</v>
      </c>
      <c r="N100" s="61">
        <f t="shared" si="40"/>
        <v>750000</v>
      </c>
      <c r="O100" s="49"/>
      <c r="P100" s="49"/>
      <c r="Q100" s="49"/>
      <c r="R100" s="49"/>
      <c r="S100" s="49"/>
    </row>
    <row r="101" spans="1:19" s="6" customFormat="1" ht="24.95" customHeight="1" x14ac:dyDescent="0.25">
      <c r="A101" s="60"/>
      <c r="B101" s="14"/>
      <c r="C101" s="14"/>
      <c r="D101" s="14"/>
      <c r="E101" s="14"/>
      <c r="F101" s="15"/>
      <c r="G101" s="16" t="s">
        <v>105</v>
      </c>
      <c r="H101" s="17">
        <v>120000</v>
      </c>
      <c r="I101" s="17">
        <v>0</v>
      </c>
      <c r="J101" s="17">
        <v>0</v>
      </c>
      <c r="K101" s="17">
        <v>0</v>
      </c>
      <c r="L101" s="17">
        <f t="shared" si="38"/>
        <v>120000</v>
      </c>
      <c r="M101" s="17">
        <f t="shared" si="39"/>
        <v>150000</v>
      </c>
      <c r="N101" s="61">
        <f t="shared" si="40"/>
        <v>150000</v>
      </c>
      <c r="O101" s="49"/>
      <c r="P101" s="49"/>
      <c r="Q101" s="49"/>
      <c r="R101" s="49"/>
      <c r="S101" s="49"/>
    </row>
    <row r="102" spans="1:19" s="6" customFormat="1" ht="24.95" customHeight="1" x14ac:dyDescent="0.25">
      <c r="A102" s="60"/>
      <c r="B102" s="14"/>
      <c r="C102" s="14"/>
      <c r="D102" s="14"/>
      <c r="E102" s="14"/>
      <c r="F102" s="15"/>
      <c r="G102" s="16" t="s">
        <v>97</v>
      </c>
      <c r="H102" s="17">
        <v>100000</v>
      </c>
      <c r="I102" s="17">
        <v>0</v>
      </c>
      <c r="J102" s="17">
        <v>0</v>
      </c>
      <c r="K102" s="17">
        <v>0</v>
      </c>
      <c r="L102" s="17">
        <f t="shared" si="38"/>
        <v>100000</v>
      </c>
      <c r="M102" s="17">
        <f t="shared" si="39"/>
        <v>125000</v>
      </c>
      <c r="N102" s="61">
        <f t="shared" si="40"/>
        <v>125000</v>
      </c>
      <c r="O102" s="49"/>
      <c r="P102" s="49"/>
      <c r="Q102" s="49"/>
      <c r="R102" s="49"/>
      <c r="S102" s="49"/>
    </row>
    <row r="103" spans="1:19" s="6" customFormat="1" ht="24.95" customHeight="1" x14ac:dyDescent="0.25">
      <c r="A103" s="60"/>
      <c r="B103" s="14"/>
      <c r="C103" s="14"/>
      <c r="D103" s="14"/>
      <c r="E103" s="14"/>
      <c r="F103" s="15"/>
      <c r="G103" s="16" t="s">
        <v>106</v>
      </c>
      <c r="H103" s="17">
        <v>15000</v>
      </c>
      <c r="I103" s="17">
        <v>0</v>
      </c>
      <c r="J103" s="17">
        <v>0</v>
      </c>
      <c r="K103" s="17">
        <v>0</v>
      </c>
      <c r="L103" s="17">
        <f t="shared" si="38"/>
        <v>15000</v>
      </c>
      <c r="M103" s="17">
        <f t="shared" si="39"/>
        <v>18750</v>
      </c>
      <c r="N103" s="61">
        <f t="shared" si="40"/>
        <v>18750</v>
      </c>
      <c r="O103" s="49"/>
      <c r="P103" s="49"/>
      <c r="Q103" s="49"/>
      <c r="R103" s="49"/>
      <c r="S103" s="49"/>
    </row>
    <row r="104" spans="1:19" s="6" customFormat="1" ht="24.95" customHeight="1" x14ac:dyDescent="0.25">
      <c r="A104" s="60"/>
      <c r="B104" s="14"/>
      <c r="C104" s="14"/>
      <c r="D104" s="14"/>
      <c r="E104" s="14"/>
      <c r="F104" s="15"/>
      <c r="G104" s="16" t="s">
        <v>107</v>
      </c>
      <c r="H104" s="17">
        <v>8000</v>
      </c>
      <c r="I104" s="17">
        <v>0</v>
      </c>
      <c r="J104" s="17">
        <v>0</v>
      </c>
      <c r="K104" s="17">
        <v>0</v>
      </c>
      <c r="L104" s="17">
        <f t="shared" si="38"/>
        <v>8000</v>
      </c>
      <c r="M104" s="17">
        <f t="shared" si="39"/>
        <v>10000</v>
      </c>
      <c r="N104" s="61">
        <f t="shared" ref="N104" si="41" xml:space="preserve"> M104</f>
        <v>10000</v>
      </c>
      <c r="O104" s="49"/>
      <c r="P104" s="49"/>
      <c r="Q104" s="49"/>
      <c r="R104" s="49"/>
      <c r="S104" s="49"/>
    </row>
    <row r="105" spans="1:19" s="6" customFormat="1" ht="24.95" customHeight="1" x14ac:dyDescent="0.25">
      <c r="A105" s="68"/>
      <c r="B105" s="51" t="s">
        <v>268</v>
      </c>
      <c r="C105" s="51" t="s">
        <v>269</v>
      </c>
      <c r="D105" s="51" t="s">
        <v>279</v>
      </c>
      <c r="E105" s="51" t="s">
        <v>270</v>
      </c>
      <c r="F105" s="22" t="s">
        <v>100</v>
      </c>
      <c r="G105" s="20" t="s">
        <v>285</v>
      </c>
      <c r="H105" s="21">
        <f>SUM(H106:H107)</f>
        <v>400000</v>
      </c>
      <c r="I105" s="21">
        <f t="shared" ref="I105:N105" si="42">SUM(I106:I107)</f>
        <v>0</v>
      </c>
      <c r="J105" s="21">
        <f t="shared" si="42"/>
        <v>0</v>
      </c>
      <c r="K105" s="21">
        <f t="shared" si="42"/>
        <v>0</v>
      </c>
      <c r="L105" s="21">
        <f t="shared" si="42"/>
        <v>400000</v>
      </c>
      <c r="M105" s="21">
        <f t="shared" si="42"/>
        <v>500000</v>
      </c>
      <c r="N105" s="64">
        <f t="shared" si="42"/>
        <v>500000</v>
      </c>
      <c r="O105" s="49"/>
      <c r="P105" s="49"/>
      <c r="Q105" s="49"/>
      <c r="R105" s="49"/>
      <c r="S105" s="49"/>
    </row>
    <row r="106" spans="1:19" s="6" customFormat="1" ht="24.95" customHeight="1" x14ac:dyDescent="0.25">
      <c r="A106" s="60"/>
      <c r="B106" s="14"/>
      <c r="C106" s="14"/>
      <c r="D106" s="14"/>
      <c r="E106" s="14"/>
      <c r="F106" s="15"/>
      <c r="G106" s="16" t="s">
        <v>263</v>
      </c>
      <c r="H106" s="17">
        <v>200000</v>
      </c>
      <c r="I106" s="17">
        <v>0</v>
      </c>
      <c r="J106" s="17">
        <v>0</v>
      </c>
      <c r="K106" s="17">
        <v>0</v>
      </c>
      <c r="L106" s="17">
        <f t="shared" ref="L106:L107" si="43">H106+I106+J106+K106</f>
        <v>200000</v>
      </c>
      <c r="M106" s="17">
        <f t="shared" si="39"/>
        <v>250000</v>
      </c>
      <c r="N106" s="61">
        <f>M106</f>
        <v>250000</v>
      </c>
      <c r="O106" s="49"/>
      <c r="P106" s="49"/>
      <c r="Q106" s="49"/>
      <c r="R106" s="49"/>
      <c r="S106" s="49"/>
    </row>
    <row r="107" spans="1:19" s="6" customFormat="1" ht="24.95" customHeight="1" x14ac:dyDescent="0.25">
      <c r="A107" s="60"/>
      <c r="B107" s="14"/>
      <c r="C107" s="14"/>
      <c r="D107" s="14"/>
      <c r="E107" s="14"/>
      <c r="F107" s="15"/>
      <c r="G107" s="16" t="s">
        <v>264</v>
      </c>
      <c r="H107" s="17">
        <v>200000</v>
      </c>
      <c r="I107" s="17">
        <v>0</v>
      </c>
      <c r="J107" s="17">
        <v>0</v>
      </c>
      <c r="K107" s="17">
        <v>0</v>
      </c>
      <c r="L107" s="17">
        <f t="shared" si="43"/>
        <v>200000</v>
      </c>
      <c r="M107" s="17">
        <f t="shared" si="39"/>
        <v>250000</v>
      </c>
      <c r="N107" s="61">
        <f t="shared" si="40"/>
        <v>250000</v>
      </c>
      <c r="O107" s="49"/>
      <c r="P107" s="49"/>
      <c r="Q107" s="49"/>
      <c r="R107" s="49"/>
      <c r="S107" s="49"/>
    </row>
    <row r="108" spans="1:19" s="6" customFormat="1" ht="24.95" customHeight="1" x14ac:dyDescent="0.25">
      <c r="A108" s="63"/>
      <c r="B108" s="51" t="s">
        <v>268</v>
      </c>
      <c r="C108" s="51" t="s">
        <v>271</v>
      </c>
      <c r="D108" s="51" t="s">
        <v>277</v>
      </c>
      <c r="E108" s="51" t="s">
        <v>272</v>
      </c>
      <c r="F108" s="22" t="s">
        <v>108</v>
      </c>
      <c r="G108" s="23" t="s">
        <v>109</v>
      </c>
      <c r="H108" s="21">
        <f>SUM(H109:H110)</f>
        <v>234500</v>
      </c>
      <c r="I108" s="21">
        <f t="shared" ref="I108:N108" si="44">SUM(I109:I110)</f>
        <v>-9500</v>
      </c>
      <c r="J108" s="21">
        <f t="shared" si="44"/>
        <v>0</v>
      </c>
      <c r="K108" s="21">
        <f t="shared" si="44"/>
        <v>0</v>
      </c>
      <c r="L108" s="21">
        <f t="shared" si="44"/>
        <v>225000</v>
      </c>
      <c r="M108" s="21">
        <f t="shared" si="44"/>
        <v>281250</v>
      </c>
      <c r="N108" s="64">
        <f t="shared" si="44"/>
        <v>281250</v>
      </c>
      <c r="O108" s="49"/>
      <c r="P108" s="49"/>
      <c r="Q108" s="49"/>
      <c r="R108" s="49"/>
      <c r="S108" s="49"/>
    </row>
    <row r="109" spans="1:19" s="6" customFormat="1" ht="24.95" customHeight="1" x14ac:dyDescent="0.25">
      <c r="A109" s="69"/>
      <c r="B109" s="32"/>
      <c r="C109" s="32"/>
      <c r="D109" s="32"/>
      <c r="E109" s="32"/>
      <c r="F109" s="33"/>
      <c r="G109" s="34" t="s">
        <v>110</v>
      </c>
      <c r="H109" s="17">
        <v>149500</v>
      </c>
      <c r="I109" s="17">
        <v>500</v>
      </c>
      <c r="J109" s="17">
        <v>0</v>
      </c>
      <c r="K109" s="17">
        <v>0</v>
      </c>
      <c r="L109" s="17">
        <f t="shared" ref="L109:L110" si="45">H109+I109+J109+K109</f>
        <v>150000</v>
      </c>
      <c r="M109" s="17">
        <f t="shared" si="39"/>
        <v>187500</v>
      </c>
      <c r="N109" s="61">
        <f xml:space="preserve"> M109</f>
        <v>187500</v>
      </c>
      <c r="O109" s="49"/>
      <c r="P109" s="49"/>
      <c r="Q109" s="49"/>
      <c r="R109" s="49"/>
      <c r="S109" s="49"/>
    </row>
    <row r="110" spans="1:19" s="6" customFormat="1" ht="24.95" customHeight="1" x14ac:dyDescent="0.25">
      <c r="A110" s="69"/>
      <c r="B110" s="32"/>
      <c r="C110" s="32"/>
      <c r="D110" s="32"/>
      <c r="E110" s="32"/>
      <c r="F110" s="33"/>
      <c r="G110" s="34" t="s">
        <v>111</v>
      </c>
      <c r="H110" s="17">
        <v>85000</v>
      </c>
      <c r="I110" s="17">
        <v>-10000</v>
      </c>
      <c r="J110" s="17">
        <v>0</v>
      </c>
      <c r="K110" s="17">
        <v>0</v>
      </c>
      <c r="L110" s="17">
        <f t="shared" si="45"/>
        <v>75000</v>
      </c>
      <c r="M110" s="17">
        <f t="shared" si="39"/>
        <v>93750</v>
      </c>
      <c r="N110" s="61">
        <f xml:space="preserve"> M110</f>
        <v>93750</v>
      </c>
      <c r="O110" s="49"/>
      <c r="P110" s="49"/>
      <c r="Q110" s="49"/>
      <c r="R110" s="49"/>
      <c r="S110" s="49"/>
    </row>
    <row r="111" spans="1:19" s="6" customFormat="1" ht="24.95" customHeight="1" x14ac:dyDescent="0.25">
      <c r="A111" s="63"/>
      <c r="B111" s="51"/>
      <c r="C111" s="51"/>
      <c r="D111" s="51"/>
      <c r="E111" s="51"/>
      <c r="F111" s="22" t="s">
        <v>112</v>
      </c>
      <c r="G111" s="23" t="s">
        <v>113</v>
      </c>
      <c r="H111" s="21">
        <v>140000</v>
      </c>
      <c r="I111" s="21">
        <v>0</v>
      </c>
      <c r="J111" s="21">
        <v>0</v>
      </c>
      <c r="K111" s="21">
        <v>0</v>
      </c>
      <c r="L111" s="21">
        <f>H111+I111+J111</f>
        <v>140000</v>
      </c>
      <c r="M111" s="21">
        <f t="shared" si="39"/>
        <v>175000</v>
      </c>
      <c r="N111" s="64">
        <f>M111</f>
        <v>175000</v>
      </c>
      <c r="O111" s="49"/>
      <c r="P111" s="49"/>
      <c r="Q111" s="49"/>
      <c r="R111" s="49"/>
      <c r="S111" s="49"/>
    </row>
    <row r="112" spans="1:19" s="6" customFormat="1" ht="24.95" customHeight="1" x14ac:dyDescent="0.25">
      <c r="A112" s="63"/>
      <c r="B112" s="51"/>
      <c r="C112" s="51"/>
      <c r="D112" s="51"/>
      <c r="E112" s="51"/>
      <c r="F112" s="22" t="s">
        <v>114</v>
      </c>
      <c r="G112" s="23" t="s">
        <v>115</v>
      </c>
      <c r="H112" s="21">
        <v>200000</v>
      </c>
      <c r="I112" s="21">
        <v>0</v>
      </c>
      <c r="J112" s="21">
        <v>0</v>
      </c>
      <c r="K112" s="21">
        <v>0</v>
      </c>
      <c r="L112" s="21">
        <f>H112+I112+J112</f>
        <v>200000</v>
      </c>
      <c r="M112" s="21">
        <f t="shared" si="39"/>
        <v>250000</v>
      </c>
      <c r="N112" s="64">
        <f>L112 * 1.17</f>
        <v>234000</v>
      </c>
      <c r="O112" s="49"/>
      <c r="P112" s="49"/>
      <c r="Q112" s="49"/>
      <c r="R112" s="49"/>
      <c r="S112" s="49"/>
    </row>
    <row r="113" spans="1:19" s="6" customFormat="1" ht="24.95" customHeight="1" x14ac:dyDescent="0.25">
      <c r="A113" s="63"/>
      <c r="B113" s="51" t="s">
        <v>268</v>
      </c>
      <c r="C113" s="51" t="s">
        <v>271</v>
      </c>
      <c r="D113" s="51" t="s">
        <v>277</v>
      </c>
      <c r="E113" s="51" t="s">
        <v>272</v>
      </c>
      <c r="F113" s="22" t="s">
        <v>116</v>
      </c>
      <c r="G113" s="23" t="s">
        <v>117</v>
      </c>
      <c r="H113" s="21">
        <f xml:space="preserve"> SUM(H114:H116)</f>
        <v>582000</v>
      </c>
      <c r="I113" s="21">
        <f t="shared" ref="I113:N113" si="46" xml:space="preserve"> SUM(I114:I116)</f>
        <v>0</v>
      </c>
      <c r="J113" s="21">
        <f t="shared" si="46"/>
        <v>10000</v>
      </c>
      <c r="K113" s="21">
        <f t="shared" si="46"/>
        <v>0</v>
      </c>
      <c r="L113" s="21">
        <f t="shared" si="46"/>
        <v>592000</v>
      </c>
      <c r="M113" s="21">
        <f t="shared" si="46"/>
        <v>740000</v>
      </c>
      <c r="N113" s="64">
        <f t="shared" si="46"/>
        <v>740000</v>
      </c>
      <c r="O113" s="49"/>
      <c r="P113" s="49"/>
      <c r="Q113" s="49"/>
      <c r="R113" s="49"/>
      <c r="S113" s="49"/>
    </row>
    <row r="114" spans="1:19" s="6" customFormat="1" ht="24.95" customHeight="1" x14ac:dyDescent="0.25">
      <c r="A114" s="60"/>
      <c r="B114" s="14"/>
      <c r="C114" s="14"/>
      <c r="D114" s="14"/>
      <c r="E114" s="14"/>
      <c r="F114" s="15"/>
      <c r="G114" s="16" t="s">
        <v>118</v>
      </c>
      <c r="H114" s="17">
        <v>180000</v>
      </c>
      <c r="I114" s="17">
        <v>0</v>
      </c>
      <c r="J114" s="17">
        <v>-54000</v>
      </c>
      <c r="K114" s="17">
        <v>0</v>
      </c>
      <c r="L114" s="17">
        <f t="shared" ref="L114:L116" si="47">H114+I114+J114+K114</f>
        <v>126000</v>
      </c>
      <c r="M114" s="17">
        <f t="shared" si="39"/>
        <v>157500</v>
      </c>
      <c r="N114" s="61">
        <f xml:space="preserve"> M114</f>
        <v>157500</v>
      </c>
      <c r="O114" s="49"/>
      <c r="P114" s="49"/>
      <c r="Q114" s="49"/>
      <c r="R114" s="49"/>
      <c r="S114" s="49"/>
    </row>
    <row r="115" spans="1:19" s="6" customFormat="1" ht="24.95" customHeight="1" x14ac:dyDescent="0.25">
      <c r="A115" s="60"/>
      <c r="B115" s="14"/>
      <c r="C115" s="14"/>
      <c r="D115" s="14"/>
      <c r="E115" s="14"/>
      <c r="F115" s="15"/>
      <c r="G115" s="16" t="s">
        <v>119</v>
      </c>
      <c r="H115" s="17">
        <v>242000</v>
      </c>
      <c r="I115" s="17">
        <v>0</v>
      </c>
      <c r="J115" s="17">
        <v>21000</v>
      </c>
      <c r="K115" s="17">
        <v>0</v>
      </c>
      <c r="L115" s="17">
        <f t="shared" si="47"/>
        <v>263000</v>
      </c>
      <c r="M115" s="17">
        <f t="shared" si="39"/>
        <v>328750</v>
      </c>
      <c r="N115" s="61">
        <f xml:space="preserve"> M115</f>
        <v>328750</v>
      </c>
      <c r="O115" s="49"/>
      <c r="P115" s="49"/>
      <c r="Q115" s="49"/>
      <c r="R115" s="49"/>
      <c r="S115" s="49"/>
    </row>
    <row r="116" spans="1:19" s="6" customFormat="1" ht="24.95" customHeight="1" x14ac:dyDescent="0.25">
      <c r="A116" s="60"/>
      <c r="B116" s="14"/>
      <c r="C116" s="14"/>
      <c r="D116" s="14"/>
      <c r="E116" s="14"/>
      <c r="F116" s="15"/>
      <c r="G116" s="16" t="s">
        <v>120</v>
      </c>
      <c r="H116" s="17">
        <v>160000</v>
      </c>
      <c r="I116" s="17">
        <v>0</v>
      </c>
      <c r="J116" s="17">
        <v>43000</v>
      </c>
      <c r="K116" s="17">
        <v>0</v>
      </c>
      <c r="L116" s="17">
        <f t="shared" si="47"/>
        <v>203000</v>
      </c>
      <c r="M116" s="17">
        <f t="shared" si="39"/>
        <v>253750</v>
      </c>
      <c r="N116" s="61">
        <f xml:space="preserve"> M116</f>
        <v>253750</v>
      </c>
      <c r="O116" s="49"/>
      <c r="P116" s="49"/>
      <c r="Q116" s="49"/>
      <c r="R116" s="49"/>
      <c r="S116" s="49"/>
    </row>
    <row r="117" spans="1:19" s="6" customFormat="1" ht="24.95" customHeight="1" x14ac:dyDescent="0.25">
      <c r="A117" s="63"/>
      <c r="B117" s="51"/>
      <c r="C117" s="51"/>
      <c r="D117" s="51"/>
      <c r="E117" s="51"/>
      <c r="F117" s="22" t="s">
        <v>121</v>
      </c>
      <c r="G117" s="23" t="s">
        <v>122</v>
      </c>
      <c r="H117" s="21">
        <f>SUM(H118:H118)</f>
        <v>190000</v>
      </c>
      <c r="I117" s="21">
        <f t="shared" ref="I117:N117" si="48">SUM(I118:I118)</f>
        <v>0</v>
      </c>
      <c r="J117" s="21">
        <f t="shared" si="48"/>
        <v>0</v>
      </c>
      <c r="K117" s="21">
        <f t="shared" si="48"/>
        <v>0</v>
      </c>
      <c r="L117" s="21">
        <f t="shared" si="48"/>
        <v>190000</v>
      </c>
      <c r="M117" s="21">
        <f t="shared" si="48"/>
        <v>237500</v>
      </c>
      <c r="N117" s="64">
        <f t="shared" si="48"/>
        <v>237500</v>
      </c>
      <c r="O117" s="49"/>
      <c r="P117" s="49"/>
      <c r="Q117" s="49"/>
      <c r="R117" s="49"/>
      <c r="S117" s="49"/>
    </row>
    <row r="118" spans="1:19" s="6" customFormat="1" ht="24.95" customHeight="1" x14ac:dyDescent="0.25">
      <c r="A118" s="60"/>
      <c r="B118" s="14"/>
      <c r="C118" s="14"/>
      <c r="D118" s="14"/>
      <c r="E118" s="14"/>
      <c r="F118" s="15"/>
      <c r="G118" s="24" t="s">
        <v>123</v>
      </c>
      <c r="H118" s="17">
        <v>190000</v>
      </c>
      <c r="I118" s="17">
        <v>0</v>
      </c>
      <c r="J118" s="17">
        <v>0</v>
      </c>
      <c r="K118" s="17">
        <v>0</v>
      </c>
      <c r="L118" s="17">
        <f>H118+I118+J118+K118</f>
        <v>190000</v>
      </c>
      <c r="M118" s="17">
        <f t="shared" si="39"/>
        <v>237500</v>
      </c>
      <c r="N118" s="61">
        <f xml:space="preserve"> M118</f>
        <v>237500</v>
      </c>
      <c r="O118" s="49"/>
      <c r="P118" s="49"/>
      <c r="Q118" s="49"/>
      <c r="R118" s="49"/>
      <c r="S118" s="49"/>
    </row>
    <row r="119" spans="1:19" s="6" customFormat="1" ht="24.95" customHeight="1" x14ac:dyDescent="0.25">
      <c r="A119" s="58"/>
      <c r="B119" s="53"/>
      <c r="C119" s="53"/>
      <c r="D119" s="53"/>
      <c r="E119" s="53"/>
      <c r="F119" s="12">
        <v>32229</v>
      </c>
      <c r="G119" s="18" t="s">
        <v>124</v>
      </c>
      <c r="H119" s="11">
        <f xml:space="preserve"> H120</f>
        <v>165000</v>
      </c>
      <c r="I119" s="11">
        <f t="shared" ref="I119:N119" si="49" xml:space="preserve"> I120</f>
        <v>105000</v>
      </c>
      <c r="J119" s="11">
        <f t="shared" si="49"/>
        <v>0</v>
      </c>
      <c r="K119" s="11">
        <f t="shared" si="49"/>
        <v>0</v>
      </c>
      <c r="L119" s="11">
        <f t="shared" si="49"/>
        <v>270000</v>
      </c>
      <c r="M119" s="11">
        <f t="shared" si="49"/>
        <v>337500</v>
      </c>
      <c r="N119" s="59">
        <f t="shared" si="49"/>
        <v>270000</v>
      </c>
      <c r="O119" s="49"/>
      <c r="P119" s="49"/>
      <c r="Q119" s="49"/>
      <c r="R119" s="49"/>
      <c r="S119" s="49"/>
    </row>
    <row r="120" spans="1:19" s="6" customFormat="1" ht="24.95" customHeight="1" x14ac:dyDescent="0.25">
      <c r="A120" s="63"/>
      <c r="B120" s="51"/>
      <c r="C120" s="51"/>
      <c r="D120" s="51"/>
      <c r="E120" s="51"/>
      <c r="F120" s="22" t="s">
        <v>125</v>
      </c>
      <c r="G120" s="23" t="s">
        <v>126</v>
      </c>
      <c r="H120" s="21">
        <v>165000</v>
      </c>
      <c r="I120" s="21">
        <v>105000</v>
      </c>
      <c r="J120" s="21">
        <v>0</v>
      </c>
      <c r="K120" s="21">
        <v>0</v>
      </c>
      <c r="L120" s="21">
        <f>H120+I120+J120+K120</f>
        <v>270000</v>
      </c>
      <c r="M120" s="21">
        <f t="shared" si="39"/>
        <v>337500</v>
      </c>
      <c r="N120" s="64">
        <f>L120</f>
        <v>270000</v>
      </c>
      <c r="O120" s="49"/>
      <c r="P120" s="49"/>
      <c r="Q120" s="49"/>
      <c r="R120" s="49"/>
      <c r="S120" s="49"/>
    </row>
    <row r="121" spans="1:19" s="6" customFormat="1" ht="24.95" customHeight="1" x14ac:dyDescent="0.25">
      <c r="A121" s="58"/>
      <c r="B121" s="53"/>
      <c r="C121" s="53"/>
      <c r="D121" s="53"/>
      <c r="E121" s="53"/>
      <c r="F121" s="12">
        <v>3223</v>
      </c>
      <c r="G121" s="9" t="s">
        <v>127</v>
      </c>
      <c r="H121" s="11">
        <f>SUM(H122:H126)</f>
        <v>1625000</v>
      </c>
      <c r="I121" s="11">
        <f t="shared" ref="I121:N121" si="50">SUM(I122:I126)</f>
        <v>0</v>
      </c>
      <c r="J121" s="11">
        <f t="shared" si="50"/>
        <v>0</v>
      </c>
      <c r="K121" s="11">
        <f t="shared" si="50"/>
        <v>0</v>
      </c>
      <c r="L121" s="11">
        <f t="shared" si="50"/>
        <v>1625000</v>
      </c>
      <c r="M121" s="11">
        <f t="shared" si="50"/>
        <v>2031250</v>
      </c>
      <c r="N121" s="59">
        <f t="shared" si="50"/>
        <v>1901250</v>
      </c>
      <c r="O121" s="49"/>
      <c r="P121" s="49"/>
      <c r="Q121" s="49"/>
      <c r="R121" s="49"/>
      <c r="S121" s="49"/>
    </row>
    <row r="122" spans="1:19" s="6" customFormat="1" ht="24.95" customHeight="1" x14ac:dyDescent="0.25">
      <c r="A122" s="63"/>
      <c r="B122" s="51"/>
      <c r="C122" s="51"/>
      <c r="D122" s="51"/>
      <c r="E122" s="51"/>
      <c r="F122" s="19">
        <v>32231</v>
      </c>
      <c r="G122" s="23" t="s">
        <v>128</v>
      </c>
      <c r="H122" s="21">
        <v>290000</v>
      </c>
      <c r="I122" s="21">
        <v>0</v>
      </c>
      <c r="J122" s="21">
        <v>0</v>
      </c>
      <c r="K122" s="21">
        <v>0</v>
      </c>
      <c r="L122" s="21">
        <f t="shared" ref="L122:L126" si="51">H122+I122+J122+K122</f>
        <v>290000</v>
      </c>
      <c r="M122" s="21">
        <f t="shared" si="39"/>
        <v>362500</v>
      </c>
      <c r="N122" s="64">
        <f>L122 * 1.17</f>
        <v>339300</v>
      </c>
      <c r="O122" s="49"/>
      <c r="P122" s="49"/>
      <c r="Q122" s="49"/>
      <c r="R122" s="49"/>
      <c r="S122" s="49"/>
    </row>
    <row r="123" spans="1:19" s="6" customFormat="1" ht="24.95" customHeight="1" x14ac:dyDescent="0.25">
      <c r="A123" s="63"/>
      <c r="B123" s="51"/>
      <c r="C123" s="51"/>
      <c r="D123" s="51"/>
      <c r="E123" s="51"/>
      <c r="F123" s="19">
        <v>32231</v>
      </c>
      <c r="G123" s="23" t="s">
        <v>129</v>
      </c>
      <c r="H123" s="21">
        <v>350000</v>
      </c>
      <c r="I123" s="21">
        <v>0</v>
      </c>
      <c r="J123" s="21">
        <v>0</v>
      </c>
      <c r="K123" s="21">
        <v>0</v>
      </c>
      <c r="L123" s="21">
        <f t="shared" si="51"/>
        <v>350000</v>
      </c>
      <c r="M123" s="21">
        <f t="shared" si="39"/>
        <v>437500</v>
      </c>
      <c r="N123" s="64">
        <f>L123 * 1.17</f>
        <v>409500</v>
      </c>
      <c r="O123" s="49"/>
      <c r="P123" s="49"/>
      <c r="Q123" s="49"/>
      <c r="R123" s="49"/>
      <c r="S123" s="49"/>
    </row>
    <row r="124" spans="1:19" s="6" customFormat="1" ht="24.95" customHeight="1" x14ac:dyDescent="0.25">
      <c r="A124" s="63"/>
      <c r="B124" s="51"/>
      <c r="C124" s="51"/>
      <c r="D124" s="51"/>
      <c r="E124" s="51"/>
      <c r="F124" s="19">
        <v>32232</v>
      </c>
      <c r="G124" s="23" t="s">
        <v>130</v>
      </c>
      <c r="H124" s="21">
        <v>15000</v>
      </c>
      <c r="I124" s="21">
        <v>0</v>
      </c>
      <c r="J124" s="21">
        <v>0</v>
      </c>
      <c r="K124" s="21">
        <v>0</v>
      </c>
      <c r="L124" s="21">
        <f t="shared" si="51"/>
        <v>15000</v>
      </c>
      <c r="M124" s="21">
        <f t="shared" si="39"/>
        <v>18750</v>
      </c>
      <c r="N124" s="64">
        <f>L124 * 1.17</f>
        <v>17550</v>
      </c>
      <c r="O124" s="49"/>
      <c r="P124" s="49"/>
      <c r="Q124" s="49"/>
      <c r="R124" s="49"/>
      <c r="S124" s="49"/>
    </row>
    <row r="125" spans="1:19" s="6" customFormat="1" ht="24.95" customHeight="1" x14ac:dyDescent="0.25">
      <c r="A125" s="63"/>
      <c r="B125" s="51"/>
      <c r="C125" s="51"/>
      <c r="D125" s="51"/>
      <c r="E125" s="51"/>
      <c r="F125" s="19">
        <v>32233</v>
      </c>
      <c r="G125" s="23" t="s">
        <v>131</v>
      </c>
      <c r="H125" s="21">
        <v>590000</v>
      </c>
      <c r="I125" s="21">
        <v>0</v>
      </c>
      <c r="J125" s="21">
        <v>0</v>
      </c>
      <c r="K125" s="21">
        <v>0</v>
      </c>
      <c r="L125" s="21">
        <f t="shared" si="51"/>
        <v>590000</v>
      </c>
      <c r="M125" s="21">
        <f t="shared" si="39"/>
        <v>737500</v>
      </c>
      <c r="N125" s="64">
        <f>L125 * 1.17</f>
        <v>690300</v>
      </c>
      <c r="O125" s="49"/>
      <c r="P125" s="49"/>
      <c r="Q125" s="49"/>
      <c r="R125" s="49"/>
      <c r="S125" s="49"/>
    </row>
    <row r="126" spans="1:19" s="6" customFormat="1" ht="24.95" customHeight="1" x14ac:dyDescent="0.25">
      <c r="A126" s="63"/>
      <c r="B126" s="51" t="s">
        <v>268</v>
      </c>
      <c r="C126" s="51" t="s">
        <v>271</v>
      </c>
      <c r="D126" s="51" t="s">
        <v>273</v>
      </c>
      <c r="E126" s="51" t="s">
        <v>272</v>
      </c>
      <c r="F126" s="19">
        <v>32234</v>
      </c>
      <c r="G126" s="23" t="s">
        <v>132</v>
      </c>
      <c r="H126" s="21">
        <v>380000</v>
      </c>
      <c r="I126" s="21">
        <v>0</v>
      </c>
      <c r="J126" s="21">
        <v>0</v>
      </c>
      <c r="K126" s="21">
        <v>0</v>
      </c>
      <c r="L126" s="21">
        <f t="shared" si="51"/>
        <v>380000</v>
      </c>
      <c r="M126" s="21">
        <f t="shared" si="39"/>
        <v>475000</v>
      </c>
      <c r="N126" s="64">
        <f>L126 * 1.17</f>
        <v>444600</v>
      </c>
      <c r="O126" s="49"/>
      <c r="P126" s="49"/>
      <c r="Q126" s="49"/>
      <c r="R126" s="49"/>
      <c r="S126" s="49"/>
    </row>
    <row r="127" spans="1:19" s="6" customFormat="1" ht="24.95" customHeight="1" x14ac:dyDescent="0.25">
      <c r="A127" s="58"/>
      <c r="B127" s="53"/>
      <c r="C127" s="53"/>
      <c r="D127" s="53"/>
      <c r="E127" s="53"/>
      <c r="F127" s="12">
        <v>32242</v>
      </c>
      <c r="G127" s="18" t="s">
        <v>133</v>
      </c>
      <c r="H127" s="11">
        <f xml:space="preserve"> H128 + H136</f>
        <v>960000</v>
      </c>
      <c r="I127" s="11">
        <f t="shared" ref="I127:N127" si="52" xml:space="preserve"> I128 + I136</f>
        <v>50000</v>
      </c>
      <c r="J127" s="11">
        <f t="shared" si="52"/>
        <v>5000</v>
      </c>
      <c r="K127" s="11">
        <f t="shared" si="52"/>
        <v>-1000</v>
      </c>
      <c r="L127" s="11">
        <f t="shared" si="52"/>
        <v>1014000</v>
      </c>
      <c r="M127" s="11">
        <f t="shared" si="52"/>
        <v>1267500</v>
      </c>
      <c r="N127" s="59">
        <f t="shared" si="52"/>
        <v>1014000</v>
      </c>
      <c r="O127" s="49"/>
      <c r="P127" s="49"/>
      <c r="Q127" s="49"/>
      <c r="R127" s="49"/>
      <c r="S127" s="49"/>
    </row>
    <row r="128" spans="1:19" s="6" customFormat="1" ht="24.95" customHeight="1" x14ac:dyDescent="0.25">
      <c r="A128" s="63"/>
      <c r="B128" s="51" t="s">
        <v>268</v>
      </c>
      <c r="C128" s="51" t="s">
        <v>269</v>
      </c>
      <c r="D128" s="51" t="s">
        <v>273</v>
      </c>
      <c r="E128" s="51" t="s">
        <v>270</v>
      </c>
      <c r="F128" s="22" t="s">
        <v>134</v>
      </c>
      <c r="G128" s="23" t="s">
        <v>135</v>
      </c>
      <c r="H128" s="21">
        <f xml:space="preserve"> SUM(H129:H135)</f>
        <v>430000</v>
      </c>
      <c r="I128" s="21">
        <f t="shared" ref="I128:N128" si="53" xml:space="preserve"> SUM(I129:I135)</f>
        <v>50000</v>
      </c>
      <c r="J128" s="21">
        <f t="shared" si="53"/>
        <v>5000</v>
      </c>
      <c r="K128" s="21">
        <f t="shared" si="53"/>
        <v>-19000</v>
      </c>
      <c r="L128" s="21">
        <f t="shared" si="53"/>
        <v>466000</v>
      </c>
      <c r="M128" s="21">
        <f t="shared" si="53"/>
        <v>582500</v>
      </c>
      <c r="N128" s="64">
        <f t="shared" si="53"/>
        <v>466000</v>
      </c>
      <c r="O128" s="49"/>
      <c r="P128" s="49"/>
      <c r="Q128" s="49"/>
      <c r="R128" s="49"/>
      <c r="S128" s="49"/>
    </row>
    <row r="129" spans="1:19" s="6" customFormat="1" ht="24.95" customHeight="1" x14ac:dyDescent="0.25">
      <c r="A129" s="60"/>
      <c r="B129" s="14"/>
      <c r="C129" s="14"/>
      <c r="D129" s="14"/>
      <c r="E129" s="14"/>
      <c r="F129" s="15"/>
      <c r="G129" s="16" t="s">
        <v>136</v>
      </c>
      <c r="H129" s="17">
        <v>40000</v>
      </c>
      <c r="I129" s="17">
        <v>0</v>
      </c>
      <c r="J129" s="17">
        <v>0</v>
      </c>
      <c r="K129" s="17">
        <v>-9000</v>
      </c>
      <c r="L129" s="17">
        <f t="shared" ref="L129:L135" si="54">H129+I129+J129+K129</f>
        <v>31000</v>
      </c>
      <c r="M129" s="17">
        <f t="shared" ref="M129:M135" si="55">L129*1.25</f>
        <v>38750</v>
      </c>
      <c r="N129" s="61">
        <f xml:space="preserve"> L129</f>
        <v>31000</v>
      </c>
      <c r="O129" s="49"/>
      <c r="P129" s="49"/>
      <c r="Q129" s="49"/>
      <c r="R129" s="49"/>
      <c r="S129" s="49"/>
    </row>
    <row r="130" spans="1:19" s="6" customFormat="1" ht="24.95" customHeight="1" x14ac:dyDescent="0.25">
      <c r="A130" s="60"/>
      <c r="B130" s="14"/>
      <c r="C130" s="14"/>
      <c r="D130" s="14"/>
      <c r="E130" s="14"/>
      <c r="F130" s="15"/>
      <c r="G130" s="16" t="s">
        <v>137</v>
      </c>
      <c r="H130" s="17">
        <v>84000</v>
      </c>
      <c r="I130" s="17">
        <v>0</v>
      </c>
      <c r="J130" s="17">
        <v>18000</v>
      </c>
      <c r="K130" s="17">
        <v>0</v>
      </c>
      <c r="L130" s="17">
        <f t="shared" si="54"/>
        <v>102000</v>
      </c>
      <c r="M130" s="17">
        <f t="shared" si="55"/>
        <v>127500</v>
      </c>
      <c r="N130" s="61">
        <f t="shared" ref="N130:N135" si="56" xml:space="preserve"> L130</f>
        <v>102000</v>
      </c>
      <c r="O130" s="49"/>
      <c r="P130" s="49"/>
      <c r="Q130" s="49"/>
      <c r="R130" s="49"/>
      <c r="S130" s="49"/>
    </row>
    <row r="131" spans="1:19" s="6" customFormat="1" ht="24.95" customHeight="1" x14ac:dyDescent="0.25">
      <c r="A131" s="60"/>
      <c r="B131" s="14"/>
      <c r="C131" s="14"/>
      <c r="D131" s="14"/>
      <c r="E131" s="14"/>
      <c r="F131" s="15"/>
      <c r="G131" s="16" t="s">
        <v>138</v>
      </c>
      <c r="H131" s="17">
        <v>57000</v>
      </c>
      <c r="I131" s="17">
        <v>0</v>
      </c>
      <c r="J131" s="17">
        <v>23000</v>
      </c>
      <c r="K131" s="17">
        <v>0</v>
      </c>
      <c r="L131" s="17">
        <f t="shared" si="54"/>
        <v>80000</v>
      </c>
      <c r="M131" s="17">
        <f t="shared" si="55"/>
        <v>100000</v>
      </c>
      <c r="N131" s="61">
        <f t="shared" si="56"/>
        <v>80000</v>
      </c>
      <c r="O131" s="49"/>
      <c r="P131" s="49"/>
      <c r="Q131" s="49"/>
      <c r="R131" s="49"/>
      <c r="S131" s="49"/>
    </row>
    <row r="132" spans="1:19" s="6" customFormat="1" ht="24.95" customHeight="1" x14ac:dyDescent="0.25">
      <c r="A132" s="60"/>
      <c r="B132" s="14"/>
      <c r="C132" s="14"/>
      <c r="D132" s="14"/>
      <c r="E132" s="14"/>
      <c r="F132" s="15"/>
      <c r="G132" s="16" t="s">
        <v>139</v>
      </c>
      <c r="H132" s="17">
        <v>36000</v>
      </c>
      <c r="I132" s="17">
        <v>0</v>
      </c>
      <c r="J132" s="17">
        <v>-1000</v>
      </c>
      <c r="K132" s="17">
        <v>-7000</v>
      </c>
      <c r="L132" s="17">
        <f t="shared" si="54"/>
        <v>28000</v>
      </c>
      <c r="M132" s="17">
        <f t="shared" si="55"/>
        <v>35000</v>
      </c>
      <c r="N132" s="61">
        <f t="shared" si="56"/>
        <v>28000</v>
      </c>
      <c r="O132" s="49"/>
      <c r="P132" s="49"/>
      <c r="Q132" s="49"/>
      <c r="R132" s="49"/>
      <c r="S132" s="49"/>
    </row>
    <row r="133" spans="1:19" s="6" customFormat="1" ht="24.95" customHeight="1" x14ac:dyDescent="0.25">
      <c r="A133" s="60"/>
      <c r="B133" s="14"/>
      <c r="C133" s="14"/>
      <c r="D133" s="14"/>
      <c r="E133" s="14"/>
      <c r="F133" s="15"/>
      <c r="G133" s="16" t="s">
        <v>140</v>
      </c>
      <c r="H133" s="17">
        <v>60000</v>
      </c>
      <c r="I133" s="17">
        <v>25000</v>
      </c>
      <c r="J133" s="17">
        <v>-25000</v>
      </c>
      <c r="K133" s="17">
        <v>0</v>
      </c>
      <c r="L133" s="17">
        <f t="shared" si="54"/>
        <v>60000</v>
      </c>
      <c r="M133" s="17">
        <f t="shared" si="55"/>
        <v>75000</v>
      </c>
      <c r="N133" s="61">
        <f t="shared" si="56"/>
        <v>60000</v>
      </c>
      <c r="O133" s="49"/>
      <c r="P133" s="49"/>
      <c r="Q133" s="49"/>
      <c r="R133" s="49"/>
      <c r="S133" s="49"/>
    </row>
    <row r="134" spans="1:19" s="6" customFormat="1" ht="24.95" customHeight="1" x14ac:dyDescent="0.25">
      <c r="A134" s="60"/>
      <c r="B134" s="14"/>
      <c r="C134" s="14"/>
      <c r="D134" s="14"/>
      <c r="E134" s="14"/>
      <c r="F134" s="15"/>
      <c r="G134" s="16" t="s">
        <v>141</v>
      </c>
      <c r="H134" s="17">
        <v>35000</v>
      </c>
      <c r="I134" s="17">
        <v>25000</v>
      </c>
      <c r="J134" s="17">
        <v>-10000</v>
      </c>
      <c r="K134" s="17">
        <v>-3000</v>
      </c>
      <c r="L134" s="17">
        <f t="shared" si="54"/>
        <v>47000</v>
      </c>
      <c r="M134" s="17">
        <f t="shared" si="55"/>
        <v>58750</v>
      </c>
      <c r="N134" s="61">
        <f t="shared" si="56"/>
        <v>47000</v>
      </c>
      <c r="O134" s="49"/>
      <c r="P134" s="49"/>
      <c r="Q134" s="49"/>
      <c r="R134" s="49"/>
      <c r="S134" s="49"/>
    </row>
    <row r="135" spans="1:19" s="6" customFormat="1" ht="24.95" customHeight="1" x14ac:dyDescent="0.25">
      <c r="A135" s="60"/>
      <c r="B135" s="14"/>
      <c r="C135" s="14"/>
      <c r="D135" s="14"/>
      <c r="E135" s="14"/>
      <c r="F135" s="15"/>
      <c r="G135" s="16" t="s">
        <v>142</v>
      </c>
      <c r="H135" s="17">
        <v>118000</v>
      </c>
      <c r="I135" s="17">
        <v>0</v>
      </c>
      <c r="J135" s="17">
        <v>0</v>
      </c>
      <c r="K135" s="17">
        <v>0</v>
      </c>
      <c r="L135" s="17">
        <f t="shared" si="54"/>
        <v>118000</v>
      </c>
      <c r="M135" s="17">
        <f t="shared" si="55"/>
        <v>147500</v>
      </c>
      <c r="N135" s="61">
        <f t="shared" si="56"/>
        <v>118000</v>
      </c>
      <c r="O135" s="49"/>
      <c r="P135" s="49"/>
      <c r="Q135" s="49"/>
      <c r="R135" s="49"/>
      <c r="S135" s="49"/>
    </row>
    <row r="136" spans="1:19" s="6" customFormat="1" ht="24.95" customHeight="1" x14ac:dyDescent="0.25">
      <c r="A136" s="63"/>
      <c r="B136" s="51" t="s">
        <v>268</v>
      </c>
      <c r="C136" s="51" t="s">
        <v>269</v>
      </c>
      <c r="D136" s="51" t="s">
        <v>279</v>
      </c>
      <c r="E136" s="51" t="s">
        <v>270</v>
      </c>
      <c r="F136" s="22" t="s">
        <v>134</v>
      </c>
      <c r="G136" s="20" t="s">
        <v>143</v>
      </c>
      <c r="H136" s="21">
        <f>SUM(H137:H140)</f>
        <v>530000</v>
      </c>
      <c r="I136" s="21">
        <f t="shared" ref="I136:N136" si="57">SUM(I137:I140)</f>
        <v>0</v>
      </c>
      <c r="J136" s="21">
        <f t="shared" si="57"/>
        <v>0</v>
      </c>
      <c r="K136" s="21">
        <f t="shared" si="57"/>
        <v>18000</v>
      </c>
      <c r="L136" s="21">
        <f t="shared" si="57"/>
        <v>548000</v>
      </c>
      <c r="M136" s="21">
        <f t="shared" si="57"/>
        <v>685000</v>
      </c>
      <c r="N136" s="64">
        <f t="shared" si="57"/>
        <v>548000</v>
      </c>
      <c r="O136" s="49"/>
      <c r="P136" s="49"/>
      <c r="Q136" s="49"/>
      <c r="R136" s="49"/>
      <c r="S136" s="49"/>
    </row>
    <row r="137" spans="1:19" s="6" customFormat="1" ht="24.95" customHeight="1" x14ac:dyDescent="0.25">
      <c r="A137" s="60"/>
      <c r="B137" s="14"/>
      <c r="C137" s="14"/>
      <c r="D137" s="14"/>
      <c r="E137" s="14"/>
      <c r="F137" s="15"/>
      <c r="G137" s="35" t="s">
        <v>144</v>
      </c>
      <c r="H137" s="17">
        <v>350000</v>
      </c>
      <c r="I137" s="17">
        <v>-8000</v>
      </c>
      <c r="J137" s="17">
        <v>0</v>
      </c>
      <c r="K137" s="17">
        <v>0</v>
      </c>
      <c r="L137" s="17">
        <f t="shared" ref="L137:L140" si="58">H137+I137+J137+K137</f>
        <v>342000</v>
      </c>
      <c r="M137" s="17">
        <f t="shared" ref="M137:M140" si="59">L137*1.25</f>
        <v>427500</v>
      </c>
      <c r="N137" s="61">
        <f>L137</f>
        <v>342000</v>
      </c>
      <c r="O137" s="49"/>
      <c r="P137" s="49"/>
      <c r="Q137" s="49"/>
      <c r="R137" s="49"/>
      <c r="S137" s="49"/>
    </row>
    <row r="138" spans="1:19" s="6" customFormat="1" ht="24.95" customHeight="1" x14ac:dyDescent="0.25">
      <c r="A138" s="60"/>
      <c r="B138" s="14"/>
      <c r="C138" s="14"/>
      <c r="D138" s="14"/>
      <c r="E138" s="14"/>
      <c r="F138" s="15"/>
      <c r="G138" s="35" t="s">
        <v>145</v>
      </c>
      <c r="H138" s="17">
        <v>80000</v>
      </c>
      <c r="I138" s="17">
        <v>5000</v>
      </c>
      <c r="J138" s="17">
        <v>0</v>
      </c>
      <c r="K138" s="17">
        <v>-5000</v>
      </c>
      <c r="L138" s="17">
        <f t="shared" si="58"/>
        <v>80000</v>
      </c>
      <c r="M138" s="17">
        <f t="shared" si="59"/>
        <v>100000</v>
      </c>
      <c r="N138" s="61">
        <f t="shared" ref="N138:N140" si="60">L138</f>
        <v>80000</v>
      </c>
      <c r="O138" s="49"/>
      <c r="P138" s="49"/>
      <c r="Q138" s="49"/>
      <c r="R138" s="49"/>
      <c r="S138" s="49"/>
    </row>
    <row r="139" spans="1:19" s="6" customFormat="1" ht="24.95" customHeight="1" x14ac:dyDescent="0.25">
      <c r="A139" s="60"/>
      <c r="B139" s="14"/>
      <c r="C139" s="14"/>
      <c r="D139" s="14"/>
      <c r="E139" s="14"/>
      <c r="F139" s="15"/>
      <c r="G139" s="35" t="s">
        <v>146</v>
      </c>
      <c r="H139" s="17">
        <v>50000</v>
      </c>
      <c r="I139" s="17">
        <v>3000</v>
      </c>
      <c r="J139" s="17">
        <v>0</v>
      </c>
      <c r="K139" s="17">
        <v>23000</v>
      </c>
      <c r="L139" s="17">
        <f t="shared" si="58"/>
        <v>76000</v>
      </c>
      <c r="M139" s="17">
        <f t="shared" si="59"/>
        <v>95000</v>
      </c>
      <c r="N139" s="61">
        <f t="shared" si="60"/>
        <v>76000</v>
      </c>
      <c r="O139" s="49"/>
      <c r="P139" s="49"/>
      <c r="Q139" s="49"/>
      <c r="R139" s="49"/>
      <c r="S139" s="49"/>
    </row>
    <row r="140" spans="1:19" s="6" customFormat="1" ht="24.95" customHeight="1" x14ac:dyDescent="0.25">
      <c r="A140" s="60"/>
      <c r="B140" s="14"/>
      <c r="C140" s="14"/>
      <c r="D140" s="14"/>
      <c r="E140" s="14"/>
      <c r="F140" s="15"/>
      <c r="G140" s="35" t="s">
        <v>257</v>
      </c>
      <c r="H140" s="17">
        <v>50000</v>
      </c>
      <c r="I140" s="17">
        <v>0</v>
      </c>
      <c r="J140" s="17">
        <v>0</v>
      </c>
      <c r="K140" s="17">
        <v>0</v>
      </c>
      <c r="L140" s="17">
        <f t="shared" si="58"/>
        <v>50000</v>
      </c>
      <c r="M140" s="17">
        <f t="shared" si="59"/>
        <v>62500</v>
      </c>
      <c r="N140" s="61">
        <f t="shared" si="60"/>
        <v>50000</v>
      </c>
      <c r="O140" s="49"/>
      <c r="P140" s="49"/>
      <c r="Q140" s="49"/>
      <c r="R140" s="49"/>
      <c r="S140" s="49"/>
    </row>
    <row r="141" spans="1:19" s="6" customFormat="1" ht="24.95" customHeight="1" x14ac:dyDescent="0.25">
      <c r="A141" s="58"/>
      <c r="B141" s="53"/>
      <c r="C141" s="53"/>
      <c r="D141" s="53"/>
      <c r="E141" s="53"/>
      <c r="F141" s="12">
        <v>32244</v>
      </c>
      <c r="G141" s="18" t="s">
        <v>147</v>
      </c>
      <c r="H141" s="11">
        <f xml:space="preserve"> H142</f>
        <v>150000</v>
      </c>
      <c r="I141" s="11">
        <f t="shared" ref="I141:N141" si="61" xml:space="preserve"> I142</f>
        <v>0</v>
      </c>
      <c r="J141" s="11">
        <f t="shared" si="61"/>
        <v>0</v>
      </c>
      <c r="K141" s="11">
        <f t="shared" si="61"/>
        <v>0</v>
      </c>
      <c r="L141" s="11">
        <f t="shared" si="61"/>
        <v>150000</v>
      </c>
      <c r="M141" s="11">
        <f t="shared" si="61"/>
        <v>187500</v>
      </c>
      <c r="N141" s="59">
        <f t="shared" si="61"/>
        <v>175500</v>
      </c>
      <c r="O141" s="49"/>
      <c r="P141" s="49"/>
      <c r="Q141" s="49"/>
      <c r="R141" s="49"/>
      <c r="S141" s="49"/>
    </row>
    <row r="142" spans="1:19" s="6" customFormat="1" ht="24.95" customHeight="1" x14ac:dyDescent="0.25">
      <c r="A142" s="63"/>
      <c r="B142" s="51"/>
      <c r="C142" s="51"/>
      <c r="D142" s="51"/>
      <c r="E142" s="51"/>
      <c r="F142" s="19">
        <v>322441</v>
      </c>
      <c r="G142" s="20" t="s">
        <v>148</v>
      </c>
      <c r="H142" s="21">
        <v>150000</v>
      </c>
      <c r="I142" s="21">
        <v>0</v>
      </c>
      <c r="J142" s="21">
        <v>0</v>
      </c>
      <c r="K142" s="21">
        <v>0</v>
      </c>
      <c r="L142" s="21">
        <f>H142+I142+J142+K142</f>
        <v>150000</v>
      </c>
      <c r="M142" s="21">
        <f t="shared" ref="M142" si="62">L142*1.25</f>
        <v>187500</v>
      </c>
      <c r="N142" s="64">
        <f>L142 * 1.17</f>
        <v>175500</v>
      </c>
      <c r="O142" s="49"/>
      <c r="P142" s="49"/>
      <c r="Q142" s="49"/>
      <c r="R142" s="49"/>
      <c r="S142" s="49"/>
    </row>
    <row r="143" spans="1:19" ht="24.95" customHeight="1" x14ac:dyDescent="0.25">
      <c r="A143" s="58"/>
      <c r="B143" s="53"/>
      <c r="C143" s="53"/>
      <c r="D143" s="53"/>
      <c r="E143" s="53"/>
      <c r="F143" s="12">
        <v>3225</v>
      </c>
      <c r="G143" s="18" t="s">
        <v>149</v>
      </c>
      <c r="H143" s="11">
        <f xml:space="preserve"> SUM(H144:H145)</f>
        <v>220000</v>
      </c>
      <c r="I143" s="11">
        <f t="shared" ref="I143:N143" si="63" xml:space="preserve"> SUM(I144:I145)</f>
        <v>0</v>
      </c>
      <c r="J143" s="11">
        <f t="shared" si="63"/>
        <v>0</v>
      </c>
      <c r="K143" s="11">
        <f t="shared" si="63"/>
        <v>0</v>
      </c>
      <c r="L143" s="11">
        <f t="shared" si="63"/>
        <v>220000</v>
      </c>
      <c r="M143" s="11">
        <f t="shared" si="63"/>
        <v>275000</v>
      </c>
      <c r="N143" s="59">
        <f t="shared" si="63"/>
        <v>225100</v>
      </c>
      <c r="O143" s="49"/>
    </row>
    <row r="144" spans="1:19" ht="24.95" customHeight="1" x14ac:dyDescent="0.25">
      <c r="A144" s="63"/>
      <c r="B144" s="51"/>
      <c r="C144" s="51"/>
      <c r="D144" s="51"/>
      <c r="E144" s="51"/>
      <c r="F144" s="19">
        <v>32251</v>
      </c>
      <c r="G144" s="20" t="s">
        <v>150</v>
      </c>
      <c r="H144" s="21">
        <v>190000</v>
      </c>
      <c r="I144" s="21">
        <v>0</v>
      </c>
      <c r="J144" s="21">
        <v>0</v>
      </c>
      <c r="K144" s="21">
        <v>0</v>
      </c>
      <c r="L144" s="21">
        <f>H144+I144+J144+K144</f>
        <v>190000</v>
      </c>
      <c r="M144" s="21">
        <f t="shared" ref="M144:M145" si="64">L144*1.25</f>
        <v>237500</v>
      </c>
      <c r="N144" s="64">
        <f>L144</f>
        <v>190000</v>
      </c>
      <c r="O144" s="49"/>
    </row>
    <row r="145" spans="1:19" ht="24.95" customHeight="1" x14ac:dyDescent="0.25">
      <c r="A145" s="70"/>
      <c r="B145" s="43"/>
      <c r="C145" s="43"/>
      <c r="D145" s="43"/>
      <c r="E145" s="43"/>
      <c r="F145" s="36">
        <v>32252</v>
      </c>
      <c r="G145" s="37" t="s">
        <v>151</v>
      </c>
      <c r="H145" s="38">
        <v>30000</v>
      </c>
      <c r="I145" s="38">
        <v>0</v>
      </c>
      <c r="J145" s="38">
        <v>0</v>
      </c>
      <c r="K145" s="38">
        <v>0</v>
      </c>
      <c r="L145" s="38">
        <f>H145+I145+J145+K145</f>
        <v>30000</v>
      </c>
      <c r="M145" s="38">
        <f t="shared" si="64"/>
        <v>37500</v>
      </c>
      <c r="N145" s="71">
        <f>L145 * 1.17</f>
        <v>35100</v>
      </c>
      <c r="O145" s="49"/>
    </row>
    <row r="146" spans="1:19" ht="24.95" customHeight="1" x14ac:dyDescent="0.25">
      <c r="A146" s="58"/>
      <c r="B146" s="53" t="s">
        <v>268</v>
      </c>
      <c r="C146" s="53" t="s">
        <v>269</v>
      </c>
      <c r="D146" s="53" t="s">
        <v>273</v>
      </c>
      <c r="E146" s="53" t="s">
        <v>270</v>
      </c>
      <c r="F146" s="12">
        <v>3227</v>
      </c>
      <c r="G146" s="18" t="s">
        <v>152</v>
      </c>
      <c r="H146" s="11">
        <v>300000</v>
      </c>
      <c r="I146" s="11">
        <v>0</v>
      </c>
      <c r="J146" s="11">
        <v>0</v>
      </c>
      <c r="K146" s="11">
        <v>0</v>
      </c>
      <c r="L146" s="11">
        <f>H146+I146+J146+K146</f>
        <v>300000</v>
      </c>
      <c r="M146" s="11">
        <f>H146*1.25</f>
        <v>375000</v>
      </c>
      <c r="N146" s="59">
        <f>L146 * 1.17</f>
        <v>351000</v>
      </c>
      <c r="O146" s="49"/>
    </row>
    <row r="147" spans="1:19" ht="24.95" customHeight="1" x14ac:dyDescent="0.25">
      <c r="A147" s="58"/>
      <c r="B147" s="53"/>
      <c r="C147" s="53"/>
      <c r="D147" s="53"/>
      <c r="E147" s="53"/>
      <c r="F147" s="12">
        <v>3231</v>
      </c>
      <c r="G147" s="18" t="s">
        <v>153</v>
      </c>
      <c r="H147" s="11">
        <f xml:space="preserve"> H148 + H151</f>
        <v>1095000</v>
      </c>
      <c r="I147" s="11">
        <f t="shared" ref="I147:N147" si="65" xml:space="preserve"> I148 + I151</f>
        <v>0</v>
      </c>
      <c r="J147" s="11">
        <f t="shared" si="65"/>
        <v>0</v>
      </c>
      <c r="K147" s="11">
        <f t="shared" si="65"/>
        <v>18000</v>
      </c>
      <c r="L147" s="11">
        <f t="shared" si="65"/>
        <v>1113000</v>
      </c>
      <c r="M147" s="11">
        <f t="shared" si="65"/>
        <v>1391250</v>
      </c>
      <c r="N147" s="59">
        <f t="shared" si="65"/>
        <v>1302210</v>
      </c>
      <c r="O147" s="49"/>
    </row>
    <row r="148" spans="1:19" ht="24.95" customHeight="1" x14ac:dyDescent="0.25">
      <c r="A148" s="63"/>
      <c r="B148" s="51"/>
      <c r="C148" s="51"/>
      <c r="D148" s="51"/>
      <c r="E148" s="51"/>
      <c r="F148" s="19">
        <v>32311</v>
      </c>
      <c r="G148" s="20" t="s">
        <v>154</v>
      </c>
      <c r="H148" s="21">
        <f>SUM(H149:H150)</f>
        <v>720000</v>
      </c>
      <c r="I148" s="21">
        <f t="shared" ref="I148:N148" si="66">SUM(I149:I150)</f>
        <v>0</v>
      </c>
      <c r="J148" s="21">
        <f t="shared" si="66"/>
        <v>0</v>
      </c>
      <c r="K148" s="21">
        <f t="shared" si="66"/>
        <v>0</v>
      </c>
      <c r="L148" s="21">
        <f t="shared" ref="L148:L151" si="67">H148+I148+J148+K148</f>
        <v>720000</v>
      </c>
      <c r="M148" s="21">
        <f t="shared" si="66"/>
        <v>900000</v>
      </c>
      <c r="N148" s="64">
        <f t="shared" si="66"/>
        <v>842400</v>
      </c>
      <c r="O148" s="49"/>
    </row>
    <row r="149" spans="1:19" s="6" customFormat="1" ht="24.95" customHeight="1" x14ac:dyDescent="0.25">
      <c r="A149" s="70"/>
      <c r="B149" s="43"/>
      <c r="C149" s="43"/>
      <c r="D149" s="43"/>
      <c r="E149" s="43"/>
      <c r="F149" s="36">
        <v>32311</v>
      </c>
      <c r="G149" s="39" t="s">
        <v>155</v>
      </c>
      <c r="H149" s="38">
        <v>120000</v>
      </c>
      <c r="I149" s="38">
        <v>0</v>
      </c>
      <c r="J149" s="38">
        <v>0</v>
      </c>
      <c r="K149" s="38">
        <v>0</v>
      </c>
      <c r="L149" s="38">
        <f t="shared" si="67"/>
        <v>120000</v>
      </c>
      <c r="M149" s="38">
        <f t="shared" ref="M149:M151" si="68">L149*1.25</f>
        <v>150000</v>
      </c>
      <c r="N149" s="71">
        <f>L149 * 1.17</f>
        <v>140400</v>
      </c>
      <c r="O149" s="49"/>
      <c r="P149" s="49"/>
      <c r="Q149" s="49"/>
      <c r="R149" s="49"/>
      <c r="S149" s="49"/>
    </row>
    <row r="150" spans="1:19" s="6" customFormat="1" ht="24.95" customHeight="1" x14ac:dyDescent="0.25">
      <c r="A150" s="70"/>
      <c r="B150" s="43" t="s">
        <v>268</v>
      </c>
      <c r="C150" s="43" t="s">
        <v>271</v>
      </c>
      <c r="D150" s="43" t="s">
        <v>274</v>
      </c>
      <c r="E150" s="43" t="s">
        <v>272</v>
      </c>
      <c r="F150" s="36">
        <v>32311</v>
      </c>
      <c r="G150" s="39" t="s">
        <v>156</v>
      </c>
      <c r="H150" s="38">
        <v>600000</v>
      </c>
      <c r="I150" s="38">
        <v>0</v>
      </c>
      <c r="J150" s="38">
        <v>0</v>
      </c>
      <c r="K150" s="38">
        <v>0</v>
      </c>
      <c r="L150" s="38">
        <f t="shared" si="67"/>
        <v>600000</v>
      </c>
      <c r="M150" s="38">
        <f t="shared" si="68"/>
        <v>750000</v>
      </c>
      <c r="N150" s="71">
        <f>L150 * 1.17</f>
        <v>702000</v>
      </c>
      <c r="O150" s="49"/>
      <c r="P150" s="49"/>
      <c r="Q150" s="49"/>
      <c r="R150" s="49"/>
      <c r="S150" s="49"/>
    </row>
    <row r="151" spans="1:19" ht="24.95" customHeight="1" x14ac:dyDescent="0.25">
      <c r="A151" s="63"/>
      <c r="B151" s="51" t="s">
        <v>268</v>
      </c>
      <c r="C151" s="51" t="s">
        <v>271</v>
      </c>
      <c r="D151" s="51"/>
      <c r="E151" s="51" t="s">
        <v>275</v>
      </c>
      <c r="F151" s="19">
        <v>32313</v>
      </c>
      <c r="G151" s="20" t="s">
        <v>157</v>
      </c>
      <c r="H151" s="21">
        <v>375000</v>
      </c>
      <c r="I151" s="21">
        <v>0</v>
      </c>
      <c r="J151" s="21">
        <v>0</v>
      </c>
      <c r="K151" s="21">
        <v>18000</v>
      </c>
      <c r="L151" s="21">
        <f t="shared" si="67"/>
        <v>393000</v>
      </c>
      <c r="M151" s="21">
        <f t="shared" si="68"/>
        <v>491250</v>
      </c>
      <c r="N151" s="64">
        <f>L151 * 1.17</f>
        <v>459810</v>
      </c>
      <c r="O151" s="49"/>
    </row>
    <row r="152" spans="1:19" ht="24.95" customHeight="1" x14ac:dyDescent="0.25">
      <c r="A152" s="72"/>
      <c r="B152" s="55"/>
      <c r="C152" s="55"/>
      <c r="D152" s="55"/>
      <c r="E152" s="55"/>
      <c r="F152" s="40">
        <v>3232</v>
      </c>
      <c r="G152" s="41" t="s">
        <v>158</v>
      </c>
      <c r="H152" s="42">
        <f xml:space="preserve"> H153+H159+H193+H196</f>
        <v>2027000</v>
      </c>
      <c r="I152" s="42">
        <f t="shared" ref="I152:N152" si="69" xml:space="preserve"> I153+I159+I193+I196</f>
        <v>15000</v>
      </c>
      <c r="J152" s="42">
        <f t="shared" si="69"/>
        <v>198000</v>
      </c>
      <c r="K152" s="42">
        <f t="shared" si="69"/>
        <v>115000</v>
      </c>
      <c r="L152" s="42">
        <f t="shared" si="69"/>
        <v>2355000</v>
      </c>
      <c r="M152" s="42">
        <f t="shared" si="69"/>
        <v>2943750</v>
      </c>
      <c r="N152" s="73">
        <f t="shared" si="69"/>
        <v>2593340</v>
      </c>
      <c r="O152" s="49"/>
    </row>
    <row r="153" spans="1:19" ht="24.95" customHeight="1" x14ac:dyDescent="0.25">
      <c r="A153" s="58"/>
      <c r="B153" s="53"/>
      <c r="C153" s="53"/>
      <c r="D153" s="53"/>
      <c r="E153" s="53"/>
      <c r="F153" s="12">
        <v>32321</v>
      </c>
      <c r="G153" s="18" t="s">
        <v>159</v>
      </c>
      <c r="H153" s="11">
        <f xml:space="preserve"> H154</f>
        <v>160000</v>
      </c>
      <c r="I153" s="11">
        <f t="shared" ref="I153:N153" si="70" xml:space="preserve"> I154</f>
        <v>22000</v>
      </c>
      <c r="J153" s="11">
        <f t="shared" si="70"/>
        <v>100000</v>
      </c>
      <c r="K153" s="11">
        <f t="shared" si="70"/>
        <v>0</v>
      </c>
      <c r="L153" s="11">
        <f t="shared" si="70"/>
        <v>282000</v>
      </c>
      <c r="M153" s="11">
        <f t="shared" si="70"/>
        <v>352500</v>
      </c>
      <c r="N153" s="59">
        <f t="shared" si="70"/>
        <v>329940</v>
      </c>
      <c r="O153" s="49"/>
    </row>
    <row r="154" spans="1:19" ht="24.95" customHeight="1" x14ac:dyDescent="0.25">
      <c r="A154" s="63"/>
      <c r="B154" s="51"/>
      <c r="C154" s="51"/>
      <c r="D154" s="51"/>
      <c r="E154" s="51"/>
      <c r="F154" s="19">
        <v>323210</v>
      </c>
      <c r="G154" s="20" t="s">
        <v>160</v>
      </c>
      <c r="H154" s="21">
        <f xml:space="preserve"> SUM(H155:H158)</f>
        <v>160000</v>
      </c>
      <c r="I154" s="21">
        <f t="shared" ref="I154:N154" si="71" xml:space="preserve"> SUM(I155:I158)</f>
        <v>22000</v>
      </c>
      <c r="J154" s="21">
        <f t="shared" si="71"/>
        <v>100000</v>
      </c>
      <c r="K154" s="21">
        <f t="shared" si="71"/>
        <v>0</v>
      </c>
      <c r="L154" s="21">
        <f t="shared" si="71"/>
        <v>282000</v>
      </c>
      <c r="M154" s="21">
        <f t="shared" si="71"/>
        <v>352500</v>
      </c>
      <c r="N154" s="64">
        <f t="shared" si="71"/>
        <v>329940</v>
      </c>
      <c r="O154" s="49"/>
    </row>
    <row r="155" spans="1:19" s="6" customFormat="1" ht="24.95" customHeight="1" x14ac:dyDescent="0.25">
      <c r="A155" s="60"/>
      <c r="B155" s="14"/>
      <c r="C155" s="14"/>
      <c r="D155" s="14"/>
      <c r="E155" s="14"/>
      <c r="F155" s="15">
        <v>323210</v>
      </c>
      <c r="G155" s="16" t="s">
        <v>161</v>
      </c>
      <c r="H155" s="17">
        <v>80000</v>
      </c>
      <c r="I155" s="17">
        <v>0</v>
      </c>
      <c r="J155" s="17">
        <v>0</v>
      </c>
      <c r="K155" s="17">
        <v>0</v>
      </c>
      <c r="L155" s="17">
        <f t="shared" ref="L155:L158" si="72">H155+I155+J155+K155</f>
        <v>80000</v>
      </c>
      <c r="M155" s="17">
        <f t="shared" ref="M155:M158" si="73">L155*1.25</f>
        <v>100000</v>
      </c>
      <c r="N155" s="61">
        <f t="shared" ref="N155:N158" si="74">L155 * 1.17</f>
        <v>93600</v>
      </c>
      <c r="O155" s="49"/>
      <c r="P155" s="49"/>
      <c r="Q155" s="49"/>
      <c r="R155" s="49"/>
      <c r="S155" s="49"/>
    </row>
    <row r="156" spans="1:19" s="6" customFormat="1" ht="24.95" customHeight="1" x14ac:dyDescent="0.25">
      <c r="A156" s="60"/>
      <c r="B156" s="14"/>
      <c r="C156" s="14"/>
      <c r="D156" s="14"/>
      <c r="E156" s="14"/>
      <c r="F156" s="15">
        <v>323210</v>
      </c>
      <c r="G156" s="16" t="s">
        <v>162</v>
      </c>
      <c r="H156" s="17">
        <v>80000</v>
      </c>
      <c r="I156" s="17">
        <v>0</v>
      </c>
      <c r="J156" s="17">
        <v>0</v>
      </c>
      <c r="K156" s="17">
        <v>0</v>
      </c>
      <c r="L156" s="17">
        <f t="shared" si="72"/>
        <v>80000</v>
      </c>
      <c r="M156" s="17">
        <f t="shared" si="73"/>
        <v>100000</v>
      </c>
      <c r="N156" s="61">
        <f t="shared" si="74"/>
        <v>93600</v>
      </c>
      <c r="O156" s="49"/>
      <c r="P156" s="49"/>
      <c r="Q156" s="49"/>
      <c r="R156" s="49"/>
      <c r="S156" s="49"/>
    </row>
    <row r="157" spans="1:19" s="6" customFormat="1" ht="24.95" customHeight="1" x14ac:dyDescent="0.25">
      <c r="A157" s="60"/>
      <c r="B157" s="14"/>
      <c r="C157" s="14"/>
      <c r="D157" s="14"/>
      <c r="E157" s="14"/>
      <c r="F157" s="15">
        <v>323210</v>
      </c>
      <c r="G157" s="16" t="s">
        <v>292</v>
      </c>
      <c r="H157" s="17">
        <v>0</v>
      </c>
      <c r="I157" s="17">
        <v>22000</v>
      </c>
      <c r="J157" s="17">
        <v>0</v>
      </c>
      <c r="K157" s="17">
        <v>0</v>
      </c>
      <c r="L157" s="17">
        <f t="shared" si="72"/>
        <v>22000</v>
      </c>
      <c r="M157" s="17">
        <f t="shared" si="73"/>
        <v>27500</v>
      </c>
      <c r="N157" s="61">
        <f t="shared" si="74"/>
        <v>25740</v>
      </c>
      <c r="O157" s="49"/>
      <c r="P157" s="49"/>
      <c r="Q157" s="49"/>
      <c r="R157" s="49"/>
      <c r="S157" s="49"/>
    </row>
    <row r="158" spans="1:19" s="6" customFormat="1" ht="24.95" customHeight="1" x14ac:dyDescent="0.25">
      <c r="A158" s="60"/>
      <c r="B158" s="14"/>
      <c r="C158" s="14"/>
      <c r="D158" s="14"/>
      <c r="E158" s="14"/>
      <c r="F158" s="15" t="s">
        <v>305</v>
      </c>
      <c r="G158" s="16" t="s">
        <v>306</v>
      </c>
      <c r="H158" s="17">
        <v>0</v>
      </c>
      <c r="I158" s="17">
        <v>0</v>
      </c>
      <c r="J158" s="17">
        <v>100000</v>
      </c>
      <c r="K158" s="17">
        <v>0</v>
      </c>
      <c r="L158" s="17">
        <f t="shared" si="72"/>
        <v>100000</v>
      </c>
      <c r="M158" s="17">
        <f t="shared" si="73"/>
        <v>125000</v>
      </c>
      <c r="N158" s="61">
        <f t="shared" si="74"/>
        <v>117000</v>
      </c>
      <c r="O158" s="49"/>
      <c r="P158" s="49"/>
      <c r="Q158" s="49"/>
      <c r="R158" s="49"/>
      <c r="S158" s="49"/>
    </row>
    <row r="159" spans="1:19" ht="24.95" customHeight="1" x14ac:dyDescent="0.25">
      <c r="A159" s="58"/>
      <c r="B159" s="53"/>
      <c r="C159" s="53"/>
      <c r="D159" s="53"/>
      <c r="E159" s="53"/>
      <c r="F159" s="12">
        <v>32322</v>
      </c>
      <c r="G159" s="18" t="s">
        <v>163</v>
      </c>
      <c r="H159" s="11">
        <f>H160</f>
        <v>1648000</v>
      </c>
      <c r="I159" s="11">
        <f t="shared" ref="I159:N159" si="75">I160</f>
        <v>-7000</v>
      </c>
      <c r="J159" s="11">
        <f t="shared" si="75"/>
        <v>20000</v>
      </c>
      <c r="K159" s="11">
        <f t="shared" si="75"/>
        <v>115000</v>
      </c>
      <c r="L159" s="11">
        <f t="shared" si="75"/>
        <v>1776000</v>
      </c>
      <c r="M159" s="11">
        <f t="shared" si="75"/>
        <v>2220000</v>
      </c>
      <c r="N159" s="59">
        <f t="shared" si="75"/>
        <v>1915910</v>
      </c>
      <c r="O159" s="49"/>
    </row>
    <row r="160" spans="1:19" ht="24.95" customHeight="1" x14ac:dyDescent="0.25">
      <c r="A160" s="63"/>
      <c r="B160" s="51"/>
      <c r="C160" s="51"/>
      <c r="D160" s="51"/>
      <c r="E160" s="51"/>
      <c r="F160" s="19">
        <v>323220</v>
      </c>
      <c r="G160" s="20" t="s">
        <v>164</v>
      </c>
      <c r="H160" s="21">
        <f xml:space="preserve"> SUM(H161:H192)</f>
        <v>1648000</v>
      </c>
      <c r="I160" s="21">
        <f t="shared" ref="I160:N160" si="76" xml:space="preserve"> SUM(I161:I192)</f>
        <v>-7000</v>
      </c>
      <c r="J160" s="21">
        <f t="shared" si="76"/>
        <v>20000</v>
      </c>
      <c r="K160" s="21">
        <f t="shared" si="76"/>
        <v>115000</v>
      </c>
      <c r="L160" s="21">
        <f t="shared" si="76"/>
        <v>1776000</v>
      </c>
      <c r="M160" s="21">
        <f t="shared" si="76"/>
        <v>2220000</v>
      </c>
      <c r="N160" s="64">
        <f t="shared" si="76"/>
        <v>1915910</v>
      </c>
      <c r="O160" s="49"/>
    </row>
    <row r="161" spans="1:19" s="44" customFormat="1" ht="24.95" customHeight="1" x14ac:dyDescent="0.25">
      <c r="A161" s="74"/>
      <c r="B161" s="24"/>
      <c r="C161" s="24"/>
      <c r="D161" s="24"/>
      <c r="E161" s="24"/>
      <c r="F161" s="24"/>
      <c r="G161" s="16" t="s">
        <v>165</v>
      </c>
      <c r="H161" s="17">
        <v>20000</v>
      </c>
      <c r="I161" s="17">
        <v>0</v>
      </c>
      <c r="J161" s="17">
        <v>0</v>
      </c>
      <c r="K161" s="17">
        <v>20000</v>
      </c>
      <c r="L161" s="17">
        <f t="shared" ref="L161:L192" si="77">H161+I161+J161+K161</f>
        <v>40000</v>
      </c>
      <c r="M161" s="17">
        <f t="shared" ref="M161:M192" si="78">L161*1.25</f>
        <v>50000</v>
      </c>
      <c r="N161" s="75">
        <f>L161 * 1.17</f>
        <v>46800</v>
      </c>
      <c r="O161" s="49"/>
      <c r="P161" s="115"/>
      <c r="Q161" s="115"/>
      <c r="R161" s="115"/>
      <c r="S161" s="115"/>
    </row>
    <row r="162" spans="1:19" s="44" customFormat="1" ht="24.95" customHeight="1" x14ac:dyDescent="0.25">
      <c r="A162" s="74"/>
      <c r="B162" s="24"/>
      <c r="C162" s="24"/>
      <c r="D162" s="24"/>
      <c r="E162" s="24"/>
      <c r="F162" s="24"/>
      <c r="G162" s="16" t="s">
        <v>258</v>
      </c>
      <c r="H162" s="17">
        <v>50000</v>
      </c>
      <c r="I162" s="17">
        <v>0</v>
      </c>
      <c r="J162" s="17">
        <v>0</v>
      </c>
      <c r="K162" s="17">
        <v>0</v>
      </c>
      <c r="L162" s="17">
        <f t="shared" si="77"/>
        <v>50000</v>
      </c>
      <c r="M162" s="17">
        <f t="shared" si="78"/>
        <v>62500</v>
      </c>
      <c r="N162" s="75">
        <f>L162 * 1.17</f>
        <v>58500</v>
      </c>
      <c r="O162" s="49"/>
      <c r="P162" s="115"/>
      <c r="Q162" s="115"/>
      <c r="R162" s="115"/>
      <c r="S162" s="115"/>
    </row>
    <row r="163" spans="1:19" s="44" customFormat="1" ht="24.95" customHeight="1" x14ac:dyDescent="0.25">
      <c r="A163" s="74"/>
      <c r="B163" s="24"/>
      <c r="C163" s="24"/>
      <c r="D163" s="24"/>
      <c r="E163" s="24"/>
      <c r="F163" s="24"/>
      <c r="G163" s="16" t="s">
        <v>166</v>
      </c>
      <c r="H163" s="17">
        <v>20000</v>
      </c>
      <c r="I163" s="17">
        <v>0</v>
      </c>
      <c r="J163" s="17">
        <v>20000</v>
      </c>
      <c r="K163" s="17">
        <v>0</v>
      </c>
      <c r="L163" s="17">
        <f t="shared" si="77"/>
        <v>40000</v>
      </c>
      <c r="M163" s="17">
        <f t="shared" si="78"/>
        <v>50000</v>
      </c>
      <c r="N163" s="75">
        <f>L163 * 1.17</f>
        <v>46800</v>
      </c>
      <c r="O163" s="49"/>
      <c r="P163" s="115"/>
      <c r="Q163" s="115"/>
      <c r="R163" s="115"/>
      <c r="S163" s="115"/>
    </row>
    <row r="164" spans="1:19" s="44" customFormat="1" ht="24.95" customHeight="1" x14ac:dyDescent="0.25">
      <c r="A164" s="74"/>
      <c r="B164" s="24"/>
      <c r="C164" s="24"/>
      <c r="D164" s="24"/>
      <c r="E164" s="24"/>
      <c r="F164" s="24"/>
      <c r="G164" s="16" t="s">
        <v>167</v>
      </c>
      <c r="H164" s="17">
        <v>149000</v>
      </c>
      <c r="I164" s="17">
        <v>0</v>
      </c>
      <c r="J164" s="17">
        <v>0</v>
      </c>
      <c r="K164" s="17">
        <v>0</v>
      </c>
      <c r="L164" s="17">
        <f t="shared" si="77"/>
        <v>149000</v>
      </c>
      <c r="M164" s="17">
        <f t="shared" si="78"/>
        <v>186250</v>
      </c>
      <c r="N164" s="75">
        <f t="shared" ref="N164:N170" si="79">L164 * 1.17</f>
        <v>174330</v>
      </c>
      <c r="O164" s="49"/>
      <c r="P164" s="115"/>
      <c r="Q164" s="115"/>
      <c r="R164" s="115"/>
      <c r="S164" s="115"/>
    </row>
    <row r="165" spans="1:19" s="44" customFormat="1" ht="24.95" customHeight="1" x14ac:dyDescent="0.25">
      <c r="A165" s="74"/>
      <c r="B165" s="24"/>
      <c r="C165" s="24"/>
      <c r="D165" s="24"/>
      <c r="E165" s="24"/>
      <c r="F165" s="24"/>
      <c r="G165" s="16" t="s">
        <v>168</v>
      </c>
      <c r="H165" s="17">
        <v>170000</v>
      </c>
      <c r="I165" s="17">
        <v>0</v>
      </c>
      <c r="J165" s="17">
        <v>0</v>
      </c>
      <c r="K165" s="17">
        <v>0</v>
      </c>
      <c r="L165" s="17">
        <f t="shared" si="77"/>
        <v>170000</v>
      </c>
      <c r="M165" s="17">
        <f t="shared" si="78"/>
        <v>212500</v>
      </c>
      <c r="N165" s="75">
        <f>L165 * 1.17</f>
        <v>198900</v>
      </c>
      <c r="O165" s="49"/>
      <c r="P165" s="115"/>
      <c r="Q165" s="115"/>
      <c r="R165" s="115"/>
      <c r="S165" s="115"/>
    </row>
    <row r="166" spans="1:19" s="44" customFormat="1" ht="24.95" customHeight="1" x14ac:dyDescent="0.25">
      <c r="A166" s="74"/>
      <c r="B166" s="24"/>
      <c r="C166" s="24"/>
      <c r="D166" s="24"/>
      <c r="E166" s="24"/>
      <c r="F166" s="24"/>
      <c r="G166" s="16" t="s">
        <v>169</v>
      </c>
      <c r="H166" s="17">
        <v>149000</v>
      </c>
      <c r="I166" s="17">
        <v>0</v>
      </c>
      <c r="J166" s="17">
        <v>0</v>
      </c>
      <c r="K166" s="17">
        <v>0</v>
      </c>
      <c r="L166" s="17">
        <f t="shared" si="77"/>
        <v>149000</v>
      </c>
      <c r="M166" s="17">
        <f t="shared" si="78"/>
        <v>186250</v>
      </c>
      <c r="N166" s="75">
        <f>L166 * 1.17</f>
        <v>174330</v>
      </c>
      <c r="O166" s="49"/>
      <c r="P166" s="115"/>
      <c r="Q166" s="115"/>
      <c r="R166" s="115"/>
      <c r="S166" s="115"/>
    </row>
    <row r="167" spans="1:19" s="44" customFormat="1" ht="24.95" customHeight="1" x14ac:dyDescent="0.25">
      <c r="A167" s="74"/>
      <c r="B167" s="24"/>
      <c r="C167" s="24"/>
      <c r="D167" s="24"/>
      <c r="E167" s="24"/>
      <c r="F167" s="24"/>
      <c r="G167" s="16" t="s">
        <v>170</v>
      </c>
      <c r="H167" s="17">
        <v>100000</v>
      </c>
      <c r="I167" s="17">
        <v>0</v>
      </c>
      <c r="J167" s="17">
        <v>0</v>
      </c>
      <c r="K167" s="17">
        <v>0</v>
      </c>
      <c r="L167" s="17">
        <f t="shared" si="77"/>
        <v>100000</v>
      </c>
      <c r="M167" s="17">
        <f t="shared" si="78"/>
        <v>125000</v>
      </c>
      <c r="N167" s="75">
        <f t="shared" si="79"/>
        <v>117000</v>
      </c>
      <c r="O167" s="49"/>
      <c r="P167" s="115"/>
      <c r="Q167" s="115"/>
      <c r="R167" s="115"/>
      <c r="S167" s="115"/>
    </row>
    <row r="168" spans="1:19" s="44" customFormat="1" ht="24.95" customHeight="1" x14ac:dyDescent="0.25">
      <c r="A168" s="74"/>
      <c r="B168" s="24"/>
      <c r="C168" s="24"/>
      <c r="D168" s="24"/>
      <c r="E168" s="24"/>
      <c r="F168" s="24"/>
      <c r="G168" s="27" t="s">
        <v>171</v>
      </c>
      <c r="H168" s="17">
        <v>5000</v>
      </c>
      <c r="I168" s="17">
        <v>0</v>
      </c>
      <c r="J168" s="17">
        <v>0</v>
      </c>
      <c r="K168" s="17">
        <v>0</v>
      </c>
      <c r="L168" s="17">
        <f t="shared" si="77"/>
        <v>5000</v>
      </c>
      <c r="M168" s="28">
        <f t="shared" si="78"/>
        <v>6250</v>
      </c>
      <c r="N168" s="75">
        <f>L168 * 1.17</f>
        <v>5850</v>
      </c>
      <c r="O168" s="49"/>
      <c r="P168" s="115"/>
      <c r="Q168" s="115"/>
      <c r="R168" s="115"/>
      <c r="S168" s="115"/>
    </row>
    <row r="169" spans="1:19" s="44" customFormat="1" ht="24.95" customHeight="1" x14ac:dyDescent="0.25">
      <c r="A169" s="74"/>
      <c r="B169" s="24"/>
      <c r="C169" s="24"/>
      <c r="D169" s="24"/>
      <c r="E169" s="24"/>
      <c r="F169" s="24"/>
      <c r="G169" s="16" t="s">
        <v>172</v>
      </c>
      <c r="H169" s="17">
        <v>25000</v>
      </c>
      <c r="I169" s="17">
        <v>0</v>
      </c>
      <c r="J169" s="17">
        <v>0</v>
      </c>
      <c r="K169" s="17">
        <v>0</v>
      </c>
      <c r="L169" s="17">
        <f t="shared" si="77"/>
        <v>25000</v>
      </c>
      <c r="M169" s="17">
        <f t="shared" si="78"/>
        <v>31250</v>
      </c>
      <c r="N169" s="75">
        <f t="shared" si="79"/>
        <v>29250</v>
      </c>
      <c r="O169" s="49"/>
      <c r="P169" s="115"/>
      <c r="Q169" s="115"/>
      <c r="R169" s="115"/>
      <c r="S169" s="115"/>
    </row>
    <row r="170" spans="1:19" s="44" customFormat="1" ht="24.95" customHeight="1" x14ac:dyDescent="0.25">
      <c r="A170" s="74"/>
      <c r="B170" s="24"/>
      <c r="C170" s="24"/>
      <c r="D170" s="24"/>
      <c r="E170" s="24"/>
      <c r="F170" s="24"/>
      <c r="G170" s="16" t="s">
        <v>314</v>
      </c>
      <c r="H170" s="17">
        <v>0</v>
      </c>
      <c r="I170" s="17">
        <v>0</v>
      </c>
      <c r="J170" s="17">
        <v>0</v>
      </c>
      <c r="K170" s="17">
        <v>95000</v>
      </c>
      <c r="L170" s="17">
        <f t="shared" si="77"/>
        <v>95000</v>
      </c>
      <c r="M170" s="17">
        <f t="shared" si="78"/>
        <v>118750</v>
      </c>
      <c r="N170" s="75">
        <f t="shared" si="79"/>
        <v>111150</v>
      </c>
      <c r="O170" s="49"/>
      <c r="P170" s="115"/>
      <c r="Q170" s="115"/>
      <c r="R170" s="115"/>
      <c r="S170" s="115"/>
    </row>
    <row r="171" spans="1:19" s="44" customFormat="1" ht="24.95" customHeight="1" x14ac:dyDescent="0.25">
      <c r="A171" s="74"/>
      <c r="B171" s="43" t="s">
        <v>268</v>
      </c>
      <c r="C171" s="43" t="s">
        <v>271</v>
      </c>
      <c r="D171" s="43" t="s">
        <v>274</v>
      </c>
      <c r="E171" s="43" t="s">
        <v>272</v>
      </c>
      <c r="F171" s="24"/>
      <c r="G171" s="16" t="s">
        <v>173</v>
      </c>
      <c r="H171" s="17">
        <v>205000</v>
      </c>
      <c r="I171" s="17">
        <v>0</v>
      </c>
      <c r="J171" s="17">
        <v>0</v>
      </c>
      <c r="K171" s="17">
        <v>0</v>
      </c>
      <c r="L171" s="17">
        <f t="shared" si="77"/>
        <v>205000</v>
      </c>
      <c r="M171" s="17">
        <f t="shared" si="78"/>
        <v>256250</v>
      </c>
      <c r="N171" s="75">
        <f xml:space="preserve"> L171</f>
        <v>205000</v>
      </c>
      <c r="O171" s="49"/>
      <c r="P171" s="115"/>
      <c r="Q171" s="115"/>
      <c r="R171" s="115"/>
      <c r="S171" s="115"/>
    </row>
    <row r="172" spans="1:19" s="44" customFormat="1" ht="24.95" customHeight="1" x14ac:dyDescent="0.25">
      <c r="A172" s="74"/>
      <c r="B172" s="24"/>
      <c r="C172" s="24"/>
      <c r="D172" s="24"/>
      <c r="E172" s="24"/>
      <c r="F172" s="24"/>
      <c r="G172" s="16" t="s">
        <v>174</v>
      </c>
      <c r="H172" s="17">
        <v>231000</v>
      </c>
      <c r="I172" s="17">
        <v>4000</v>
      </c>
      <c r="J172" s="17">
        <v>0</v>
      </c>
      <c r="K172" s="17">
        <v>0</v>
      </c>
      <c r="L172" s="17">
        <f t="shared" si="77"/>
        <v>235000</v>
      </c>
      <c r="M172" s="17">
        <f t="shared" si="78"/>
        <v>293750</v>
      </c>
      <c r="N172" s="75">
        <f xml:space="preserve"> L172</f>
        <v>235000</v>
      </c>
      <c r="O172" s="49"/>
      <c r="P172" s="115"/>
      <c r="Q172" s="115"/>
      <c r="R172" s="115"/>
      <c r="S172" s="115"/>
    </row>
    <row r="173" spans="1:19" s="44" customFormat="1" ht="24.95" customHeight="1" x14ac:dyDescent="0.25">
      <c r="A173" s="74"/>
      <c r="B173" s="24"/>
      <c r="C173" s="24"/>
      <c r="D173" s="24"/>
      <c r="E173" s="24"/>
      <c r="F173" s="24"/>
      <c r="G173" s="16" t="s">
        <v>175</v>
      </c>
      <c r="H173" s="17">
        <v>100000</v>
      </c>
      <c r="I173" s="17">
        <v>0</v>
      </c>
      <c r="J173" s="17">
        <v>0</v>
      </c>
      <c r="K173" s="17">
        <v>0</v>
      </c>
      <c r="L173" s="17">
        <f t="shared" si="77"/>
        <v>100000</v>
      </c>
      <c r="M173" s="17">
        <f t="shared" si="78"/>
        <v>125000</v>
      </c>
      <c r="N173" s="75">
        <f xml:space="preserve"> L173</f>
        <v>100000</v>
      </c>
      <c r="O173" s="49"/>
      <c r="P173" s="115"/>
      <c r="Q173" s="115"/>
      <c r="R173" s="115"/>
      <c r="S173" s="115"/>
    </row>
    <row r="174" spans="1:19" s="44" customFormat="1" ht="24.95" customHeight="1" x14ac:dyDescent="0.25">
      <c r="A174" s="74"/>
      <c r="B174" s="24"/>
      <c r="C174" s="24"/>
      <c r="D174" s="24"/>
      <c r="E174" s="24"/>
      <c r="F174" s="24"/>
      <c r="G174" s="16" t="s">
        <v>176</v>
      </c>
      <c r="H174" s="17">
        <v>10000</v>
      </c>
      <c r="I174" s="17">
        <v>0</v>
      </c>
      <c r="J174" s="17">
        <v>0</v>
      </c>
      <c r="K174" s="17">
        <v>0</v>
      </c>
      <c r="L174" s="17">
        <f t="shared" si="77"/>
        <v>10000</v>
      </c>
      <c r="M174" s="17">
        <f t="shared" si="78"/>
        <v>12500</v>
      </c>
      <c r="N174" s="75">
        <f t="shared" ref="N174:N192" si="80" xml:space="preserve"> L174</f>
        <v>10000</v>
      </c>
      <c r="O174" s="49"/>
      <c r="P174" s="115"/>
      <c r="Q174" s="115"/>
      <c r="R174" s="115"/>
      <c r="S174" s="115"/>
    </row>
    <row r="175" spans="1:19" s="44" customFormat="1" ht="24.95" customHeight="1" x14ac:dyDescent="0.25">
      <c r="A175" s="74"/>
      <c r="B175" s="24"/>
      <c r="C175" s="24"/>
      <c r="D175" s="24"/>
      <c r="E175" s="24"/>
      <c r="F175" s="24"/>
      <c r="G175" s="16" t="s">
        <v>177</v>
      </c>
      <c r="H175" s="17">
        <v>10000</v>
      </c>
      <c r="I175" s="17">
        <v>0</v>
      </c>
      <c r="J175" s="17">
        <v>0</v>
      </c>
      <c r="K175" s="17">
        <v>0</v>
      </c>
      <c r="L175" s="17">
        <f t="shared" si="77"/>
        <v>10000</v>
      </c>
      <c r="M175" s="17">
        <f t="shared" si="78"/>
        <v>12500</v>
      </c>
      <c r="N175" s="75">
        <f t="shared" si="80"/>
        <v>10000</v>
      </c>
      <c r="O175" s="49"/>
      <c r="P175" s="115"/>
      <c r="Q175" s="115"/>
      <c r="R175" s="115"/>
      <c r="S175" s="115"/>
    </row>
    <row r="176" spans="1:19" s="44" customFormat="1" ht="24.95" customHeight="1" x14ac:dyDescent="0.25">
      <c r="A176" s="74"/>
      <c r="B176" s="24"/>
      <c r="C176" s="24"/>
      <c r="D176" s="24"/>
      <c r="E176" s="24"/>
      <c r="F176" s="24"/>
      <c r="G176" s="16" t="s">
        <v>178</v>
      </c>
      <c r="H176" s="17">
        <v>35000</v>
      </c>
      <c r="I176" s="17">
        <v>0</v>
      </c>
      <c r="J176" s="17">
        <v>0</v>
      </c>
      <c r="K176" s="17">
        <v>0</v>
      </c>
      <c r="L176" s="17">
        <f t="shared" si="77"/>
        <v>35000</v>
      </c>
      <c r="M176" s="17">
        <f t="shared" si="78"/>
        <v>43750</v>
      </c>
      <c r="N176" s="75">
        <f t="shared" si="80"/>
        <v>35000</v>
      </c>
      <c r="O176" s="49"/>
      <c r="P176" s="115"/>
      <c r="Q176" s="115"/>
      <c r="R176" s="115"/>
      <c r="S176" s="115"/>
    </row>
    <row r="177" spans="1:19" s="44" customFormat="1" ht="24.95" customHeight="1" x14ac:dyDescent="0.25">
      <c r="A177" s="74"/>
      <c r="B177" s="24"/>
      <c r="C177" s="24"/>
      <c r="D177" s="24"/>
      <c r="E177" s="24"/>
      <c r="F177" s="24"/>
      <c r="G177" s="16" t="s">
        <v>179</v>
      </c>
      <c r="H177" s="17">
        <v>20000</v>
      </c>
      <c r="I177" s="17">
        <v>0</v>
      </c>
      <c r="J177" s="17">
        <v>0</v>
      </c>
      <c r="K177" s="17">
        <v>0</v>
      </c>
      <c r="L177" s="17">
        <f t="shared" si="77"/>
        <v>20000</v>
      </c>
      <c r="M177" s="17">
        <f t="shared" si="78"/>
        <v>25000</v>
      </c>
      <c r="N177" s="75">
        <f t="shared" si="80"/>
        <v>20000</v>
      </c>
      <c r="O177" s="49"/>
      <c r="P177" s="115"/>
      <c r="Q177" s="115"/>
      <c r="R177" s="115"/>
      <c r="S177" s="115"/>
    </row>
    <row r="178" spans="1:19" s="44" customFormat="1" ht="24.95" customHeight="1" x14ac:dyDescent="0.25">
      <c r="A178" s="74"/>
      <c r="B178" s="24"/>
      <c r="C178" s="24"/>
      <c r="D178" s="24"/>
      <c r="E178" s="24"/>
      <c r="F178" s="24"/>
      <c r="G178" s="16" t="s">
        <v>180</v>
      </c>
      <c r="H178" s="17">
        <v>20000</v>
      </c>
      <c r="I178" s="17">
        <v>0</v>
      </c>
      <c r="J178" s="17">
        <v>0</v>
      </c>
      <c r="K178" s="17">
        <v>0</v>
      </c>
      <c r="L178" s="17">
        <f t="shared" si="77"/>
        <v>20000</v>
      </c>
      <c r="M178" s="17">
        <f t="shared" si="78"/>
        <v>25000</v>
      </c>
      <c r="N178" s="75">
        <f t="shared" si="80"/>
        <v>20000</v>
      </c>
      <c r="O178" s="49"/>
      <c r="P178" s="115"/>
      <c r="Q178" s="115"/>
      <c r="R178" s="115"/>
      <c r="S178" s="115"/>
    </row>
    <row r="179" spans="1:19" s="44" customFormat="1" ht="24.95" customHeight="1" x14ac:dyDescent="0.25">
      <c r="A179" s="74"/>
      <c r="B179" s="24"/>
      <c r="C179" s="24"/>
      <c r="D179" s="24"/>
      <c r="E179" s="24"/>
      <c r="F179" s="24"/>
      <c r="G179" s="16" t="s">
        <v>181</v>
      </c>
      <c r="H179" s="17">
        <v>5000</v>
      </c>
      <c r="I179" s="17">
        <v>0</v>
      </c>
      <c r="J179" s="17">
        <v>0</v>
      </c>
      <c r="K179" s="17">
        <v>0</v>
      </c>
      <c r="L179" s="17">
        <f t="shared" si="77"/>
        <v>5000</v>
      </c>
      <c r="M179" s="17">
        <f t="shared" si="78"/>
        <v>6250</v>
      </c>
      <c r="N179" s="75">
        <f t="shared" si="80"/>
        <v>5000</v>
      </c>
      <c r="O179" s="49"/>
      <c r="P179" s="115"/>
      <c r="Q179" s="115"/>
      <c r="R179" s="115"/>
      <c r="S179" s="115"/>
    </row>
    <row r="180" spans="1:19" s="44" customFormat="1" ht="24.95" customHeight="1" x14ac:dyDescent="0.25">
      <c r="A180" s="74"/>
      <c r="B180" s="24"/>
      <c r="C180" s="24"/>
      <c r="D180" s="24"/>
      <c r="E180" s="24"/>
      <c r="F180" s="24"/>
      <c r="G180" s="16" t="s">
        <v>182</v>
      </c>
      <c r="H180" s="17">
        <v>20000</v>
      </c>
      <c r="I180" s="17">
        <v>0</v>
      </c>
      <c r="J180" s="17">
        <v>0</v>
      </c>
      <c r="K180" s="17">
        <v>0</v>
      </c>
      <c r="L180" s="17">
        <f t="shared" si="77"/>
        <v>20000</v>
      </c>
      <c r="M180" s="17">
        <f t="shared" si="78"/>
        <v>25000</v>
      </c>
      <c r="N180" s="75">
        <f t="shared" si="80"/>
        <v>20000</v>
      </c>
      <c r="O180" s="49"/>
      <c r="P180" s="115"/>
      <c r="Q180" s="115"/>
      <c r="R180" s="115"/>
      <c r="S180" s="115"/>
    </row>
    <row r="181" spans="1:19" s="44" customFormat="1" ht="24.95" customHeight="1" x14ac:dyDescent="0.25">
      <c r="A181" s="74"/>
      <c r="B181" s="24"/>
      <c r="C181" s="24"/>
      <c r="D181" s="24"/>
      <c r="E181" s="24"/>
      <c r="F181" s="24"/>
      <c r="G181" s="16" t="s">
        <v>183</v>
      </c>
      <c r="H181" s="17">
        <v>15000</v>
      </c>
      <c r="I181" s="17">
        <v>0</v>
      </c>
      <c r="J181" s="17">
        <v>0</v>
      </c>
      <c r="K181" s="17">
        <v>0</v>
      </c>
      <c r="L181" s="17">
        <f t="shared" si="77"/>
        <v>15000</v>
      </c>
      <c r="M181" s="17">
        <f t="shared" si="78"/>
        <v>18750</v>
      </c>
      <c r="N181" s="75">
        <f t="shared" si="80"/>
        <v>15000</v>
      </c>
      <c r="O181" s="49"/>
      <c r="P181" s="115"/>
      <c r="Q181" s="115"/>
      <c r="R181" s="115"/>
      <c r="S181" s="115"/>
    </row>
    <row r="182" spans="1:19" s="44" customFormat="1" ht="31.5" x14ac:dyDescent="0.25">
      <c r="A182" s="74"/>
      <c r="B182" s="24"/>
      <c r="C182" s="24"/>
      <c r="D182" s="24"/>
      <c r="E182" s="24"/>
      <c r="F182" s="24"/>
      <c r="G182" s="16" t="s">
        <v>184</v>
      </c>
      <c r="H182" s="17">
        <v>20000</v>
      </c>
      <c r="I182" s="17">
        <v>0</v>
      </c>
      <c r="J182" s="17">
        <v>0</v>
      </c>
      <c r="K182" s="17">
        <v>0</v>
      </c>
      <c r="L182" s="17">
        <f t="shared" si="77"/>
        <v>20000</v>
      </c>
      <c r="M182" s="17">
        <f t="shared" si="78"/>
        <v>25000</v>
      </c>
      <c r="N182" s="75">
        <f t="shared" si="80"/>
        <v>20000</v>
      </c>
      <c r="O182" s="49"/>
      <c r="P182" s="115"/>
      <c r="Q182" s="115"/>
      <c r="R182" s="115"/>
      <c r="S182" s="115"/>
    </row>
    <row r="183" spans="1:19" s="44" customFormat="1" ht="24.95" customHeight="1" x14ac:dyDescent="0.25">
      <c r="A183" s="74"/>
      <c r="B183" s="24"/>
      <c r="C183" s="24"/>
      <c r="D183" s="24"/>
      <c r="E183" s="24"/>
      <c r="F183" s="24"/>
      <c r="G183" s="16" t="s">
        <v>185</v>
      </c>
      <c r="H183" s="17">
        <v>5000</v>
      </c>
      <c r="I183" s="17">
        <v>0</v>
      </c>
      <c r="J183" s="17">
        <v>0</v>
      </c>
      <c r="K183" s="17">
        <v>0</v>
      </c>
      <c r="L183" s="17">
        <f t="shared" si="77"/>
        <v>5000</v>
      </c>
      <c r="M183" s="17">
        <f t="shared" si="78"/>
        <v>6250</v>
      </c>
      <c r="N183" s="75">
        <f t="shared" si="80"/>
        <v>5000</v>
      </c>
      <c r="O183" s="49"/>
      <c r="P183" s="115"/>
      <c r="Q183" s="115"/>
      <c r="R183" s="115"/>
      <c r="S183" s="115"/>
    </row>
    <row r="184" spans="1:19" s="44" customFormat="1" ht="24.95" customHeight="1" x14ac:dyDescent="0.25">
      <c r="A184" s="74"/>
      <c r="B184" s="24"/>
      <c r="C184" s="24"/>
      <c r="D184" s="24"/>
      <c r="E184" s="24"/>
      <c r="F184" s="24"/>
      <c r="G184" s="16" t="s">
        <v>186</v>
      </c>
      <c r="H184" s="17">
        <v>5000</v>
      </c>
      <c r="I184" s="17">
        <v>0</v>
      </c>
      <c r="J184" s="17">
        <v>0</v>
      </c>
      <c r="K184" s="17">
        <v>0</v>
      </c>
      <c r="L184" s="17">
        <f t="shared" si="77"/>
        <v>5000</v>
      </c>
      <c r="M184" s="17">
        <f t="shared" si="78"/>
        <v>6250</v>
      </c>
      <c r="N184" s="75">
        <f t="shared" si="80"/>
        <v>5000</v>
      </c>
      <c r="O184" s="49"/>
      <c r="P184" s="115"/>
      <c r="Q184" s="115"/>
      <c r="R184" s="115"/>
      <c r="S184" s="115"/>
    </row>
    <row r="185" spans="1:19" s="44" customFormat="1" ht="24.95" customHeight="1" x14ac:dyDescent="0.25">
      <c r="A185" s="74"/>
      <c r="B185" s="24"/>
      <c r="C185" s="24"/>
      <c r="D185" s="24"/>
      <c r="E185" s="24"/>
      <c r="F185" s="24"/>
      <c r="G185" s="16" t="s">
        <v>187</v>
      </c>
      <c r="H185" s="17">
        <v>10000</v>
      </c>
      <c r="I185" s="17">
        <v>-2000</v>
      </c>
      <c r="J185" s="17">
        <v>0</v>
      </c>
      <c r="K185" s="17">
        <v>0</v>
      </c>
      <c r="L185" s="17">
        <f t="shared" si="77"/>
        <v>8000</v>
      </c>
      <c r="M185" s="17">
        <f t="shared" si="78"/>
        <v>10000</v>
      </c>
      <c r="N185" s="75">
        <f t="shared" si="80"/>
        <v>8000</v>
      </c>
      <c r="O185" s="49"/>
      <c r="P185" s="115"/>
      <c r="Q185" s="115"/>
      <c r="R185" s="115"/>
      <c r="S185" s="115"/>
    </row>
    <row r="186" spans="1:19" s="44" customFormat="1" ht="24.95" customHeight="1" x14ac:dyDescent="0.25">
      <c r="A186" s="74"/>
      <c r="B186" s="24"/>
      <c r="C186" s="24"/>
      <c r="D186" s="24"/>
      <c r="E186" s="24"/>
      <c r="F186" s="24"/>
      <c r="G186" s="16" t="s">
        <v>188</v>
      </c>
      <c r="H186" s="17">
        <v>70000</v>
      </c>
      <c r="I186" s="17">
        <v>-10000</v>
      </c>
      <c r="J186" s="17">
        <v>0</v>
      </c>
      <c r="K186" s="17">
        <v>0</v>
      </c>
      <c r="L186" s="17">
        <f t="shared" si="77"/>
        <v>60000</v>
      </c>
      <c r="M186" s="17">
        <f t="shared" si="78"/>
        <v>75000</v>
      </c>
      <c r="N186" s="75">
        <f t="shared" si="80"/>
        <v>60000</v>
      </c>
      <c r="O186" s="49"/>
      <c r="P186" s="115"/>
      <c r="Q186" s="115"/>
      <c r="R186" s="115"/>
      <c r="S186" s="115"/>
    </row>
    <row r="187" spans="1:19" s="44" customFormat="1" ht="24.95" customHeight="1" x14ac:dyDescent="0.25">
      <c r="A187" s="74"/>
      <c r="B187" s="24"/>
      <c r="C187" s="24"/>
      <c r="D187" s="24"/>
      <c r="E187" s="24"/>
      <c r="F187" s="24"/>
      <c r="G187" s="16" t="s">
        <v>189</v>
      </c>
      <c r="H187" s="17">
        <v>5000</v>
      </c>
      <c r="I187" s="17">
        <v>0</v>
      </c>
      <c r="J187" s="17">
        <v>0</v>
      </c>
      <c r="K187" s="17">
        <v>0</v>
      </c>
      <c r="L187" s="17">
        <f t="shared" si="77"/>
        <v>5000</v>
      </c>
      <c r="M187" s="17">
        <f t="shared" si="78"/>
        <v>6250</v>
      </c>
      <c r="N187" s="75">
        <f t="shared" si="80"/>
        <v>5000</v>
      </c>
      <c r="O187" s="49"/>
      <c r="P187" s="115"/>
      <c r="Q187" s="115"/>
      <c r="R187" s="115"/>
      <c r="S187" s="115"/>
    </row>
    <row r="188" spans="1:19" s="44" customFormat="1" ht="24.95" customHeight="1" x14ac:dyDescent="0.25">
      <c r="A188" s="74"/>
      <c r="B188" s="24"/>
      <c r="C188" s="24"/>
      <c r="D188" s="24"/>
      <c r="E188" s="24"/>
      <c r="F188" s="24"/>
      <c r="G188" s="16" t="s">
        <v>190</v>
      </c>
      <c r="H188" s="17">
        <v>5000</v>
      </c>
      <c r="I188" s="17">
        <v>0</v>
      </c>
      <c r="J188" s="17">
        <v>0</v>
      </c>
      <c r="K188" s="17">
        <v>0</v>
      </c>
      <c r="L188" s="17">
        <f t="shared" si="77"/>
        <v>5000</v>
      </c>
      <c r="M188" s="17">
        <f t="shared" si="78"/>
        <v>6250</v>
      </c>
      <c r="N188" s="75">
        <f t="shared" si="80"/>
        <v>5000</v>
      </c>
      <c r="O188" s="49"/>
      <c r="P188" s="115"/>
      <c r="Q188" s="115"/>
      <c r="R188" s="115"/>
      <c r="S188" s="115"/>
    </row>
    <row r="189" spans="1:19" s="44" customFormat="1" ht="24.95" customHeight="1" x14ac:dyDescent="0.25">
      <c r="A189" s="74"/>
      <c r="B189" s="24"/>
      <c r="C189" s="24"/>
      <c r="D189" s="24"/>
      <c r="E189" s="24"/>
      <c r="F189" s="24"/>
      <c r="G189" s="16" t="s">
        <v>191</v>
      </c>
      <c r="H189" s="17">
        <v>17000</v>
      </c>
      <c r="I189" s="17">
        <v>13000</v>
      </c>
      <c r="J189" s="17">
        <v>0</v>
      </c>
      <c r="K189" s="17">
        <v>0</v>
      </c>
      <c r="L189" s="17">
        <f t="shared" si="77"/>
        <v>30000</v>
      </c>
      <c r="M189" s="17">
        <f t="shared" si="78"/>
        <v>37500</v>
      </c>
      <c r="N189" s="75">
        <f t="shared" si="80"/>
        <v>30000</v>
      </c>
      <c r="O189" s="49"/>
      <c r="P189" s="115"/>
      <c r="Q189" s="115"/>
      <c r="R189" s="115"/>
      <c r="S189" s="115"/>
    </row>
    <row r="190" spans="1:19" s="44" customFormat="1" ht="24.95" customHeight="1" x14ac:dyDescent="0.25">
      <c r="A190" s="74"/>
      <c r="B190" s="24"/>
      <c r="C190" s="24"/>
      <c r="D190" s="24"/>
      <c r="E190" s="24"/>
      <c r="F190" s="24"/>
      <c r="G190" s="16" t="s">
        <v>192</v>
      </c>
      <c r="H190" s="17">
        <v>60000</v>
      </c>
      <c r="I190" s="17">
        <v>-20000</v>
      </c>
      <c r="J190" s="17">
        <v>0</v>
      </c>
      <c r="K190" s="17">
        <v>0</v>
      </c>
      <c r="L190" s="17">
        <f t="shared" si="77"/>
        <v>40000</v>
      </c>
      <c r="M190" s="17">
        <f t="shared" si="78"/>
        <v>50000</v>
      </c>
      <c r="N190" s="75">
        <f t="shared" si="80"/>
        <v>40000</v>
      </c>
      <c r="O190" s="49"/>
      <c r="P190" s="115"/>
      <c r="Q190" s="115"/>
      <c r="R190" s="115"/>
      <c r="S190" s="115"/>
    </row>
    <row r="191" spans="1:19" s="44" customFormat="1" ht="24.95" customHeight="1" x14ac:dyDescent="0.25">
      <c r="A191" s="74"/>
      <c r="B191" s="24"/>
      <c r="C191" s="24"/>
      <c r="D191" s="24"/>
      <c r="E191" s="24"/>
      <c r="F191" s="24"/>
      <c r="G191" s="16" t="s">
        <v>296</v>
      </c>
      <c r="H191" s="17">
        <v>50000</v>
      </c>
      <c r="I191" s="17">
        <v>25000</v>
      </c>
      <c r="J191" s="17">
        <v>0</v>
      </c>
      <c r="K191" s="17">
        <v>0</v>
      </c>
      <c r="L191" s="17">
        <f t="shared" si="77"/>
        <v>75000</v>
      </c>
      <c r="M191" s="17">
        <f t="shared" si="78"/>
        <v>93750</v>
      </c>
      <c r="N191" s="75">
        <f t="shared" si="80"/>
        <v>75000</v>
      </c>
      <c r="O191" s="49"/>
      <c r="P191" s="115"/>
      <c r="Q191" s="115"/>
      <c r="R191" s="115"/>
      <c r="S191" s="115"/>
    </row>
    <row r="192" spans="1:19" s="44" customFormat="1" ht="24.95" customHeight="1" x14ac:dyDescent="0.25">
      <c r="A192" s="74"/>
      <c r="B192" s="24"/>
      <c r="C192" s="24"/>
      <c r="D192" s="24"/>
      <c r="E192" s="24"/>
      <c r="F192" s="24"/>
      <c r="G192" s="16" t="s">
        <v>193</v>
      </c>
      <c r="H192" s="17">
        <v>42000</v>
      </c>
      <c r="I192" s="17">
        <v>-17000</v>
      </c>
      <c r="J192" s="17">
        <v>0</v>
      </c>
      <c r="K192" s="17">
        <v>0</v>
      </c>
      <c r="L192" s="17">
        <f t="shared" si="77"/>
        <v>25000</v>
      </c>
      <c r="M192" s="17">
        <f t="shared" si="78"/>
        <v>31250</v>
      </c>
      <c r="N192" s="75">
        <f t="shared" si="80"/>
        <v>25000</v>
      </c>
      <c r="O192" s="49"/>
      <c r="P192" s="115"/>
      <c r="Q192" s="115"/>
      <c r="R192" s="115"/>
      <c r="S192" s="115"/>
    </row>
    <row r="193" spans="1:19" ht="24.95" customHeight="1" x14ac:dyDescent="0.25">
      <c r="A193" s="58"/>
      <c r="B193" s="53"/>
      <c r="C193" s="53"/>
      <c r="D193" s="53"/>
      <c r="E193" s="53"/>
      <c r="F193" s="12">
        <v>32323</v>
      </c>
      <c r="G193" s="18" t="s">
        <v>194</v>
      </c>
      <c r="H193" s="11">
        <f xml:space="preserve"> SUM(H194:H195)</f>
        <v>219000</v>
      </c>
      <c r="I193" s="11">
        <f t="shared" ref="I193:N193" si="81" xml:space="preserve"> SUM(I194:I195)</f>
        <v>0</v>
      </c>
      <c r="J193" s="11">
        <f t="shared" si="81"/>
        <v>51000</v>
      </c>
      <c r="K193" s="11">
        <f t="shared" si="81"/>
        <v>0</v>
      </c>
      <c r="L193" s="11">
        <f t="shared" si="81"/>
        <v>270000</v>
      </c>
      <c r="M193" s="11">
        <f t="shared" si="81"/>
        <v>337500</v>
      </c>
      <c r="N193" s="59">
        <f t="shared" si="81"/>
        <v>315900</v>
      </c>
      <c r="O193" s="49"/>
    </row>
    <row r="194" spans="1:19" ht="24.95" customHeight="1" x14ac:dyDescent="0.25">
      <c r="A194" s="63"/>
      <c r="B194" s="51"/>
      <c r="C194" s="51"/>
      <c r="D194" s="51"/>
      <c r="E194" s="51"/>
      <c r="F194" s="19">
        <v>323230</v>
      </c>
      <c r="G194" s="20" t="s">
        <v>195</v>
      </c>
      <c r="H194" s="21">
        <v>199000</v>
      </c>
      <c r="I194" s="21">
        <v>0</v>
      </c>
      <c r="J194" s="21">
        <v>51000</v>
      </c>
      <c r="K194" s="21">
        <v>0</v>
      </c>
      <c r="L194" s="21">
        <f>H194+I194+J194</f>
        <v>250000</v>
      </c>
      <c r="M194" s="21">
        <f>L194*1.25</f>
        <v>312500</v>
      </c>
      <c r="N194" s="64">
        <f>L194 * 1.17</f>
        <v>292500</v>
      </c>
      <c r="O194" s="49"/>
    </row>
    <row r="195" spans="1:19" s="6" customFormat="1" ht="24.95" customHeight="1" x14ac:dyDescent="0.25">
      <c r="A195" s="60"/>
      <c r="B195" s="14"/>
      <c r="C195" s="14"/>
      <c r="D195" s="14"/>
      <c r="E195" s="14"/>
      <c r="F195" s="15">
        <v>323232</v>
      </c>
      <c r="G195" s="16" t="s">
        <v>196</v>
      </c>
      <c r="H195" s="17">
        <v>20000</v>
      </c>
      <c r="I195" s="17">
        <v>0</v>
      </c>
      <c r="J195" s="17">
        <v>0</v>
      </c>
      <c r="K195" s="17">
        <v>0</v>
      </c>
      <c r="L195" s="17">
        <f t="shared" ref="L195" si="82">H195+I195+J195+K195</f>
        <v>20000</v>
      </c>
      <c r="M195" s="17">
        <f>L195*1.25</f>
        <v>25000</v>
      </c>
      <c r="N195" s="61">
        <f>L195 * 1.17</f>
        <v>23400</v>
      </c>
      <c r="O195" s="49"/>
      <c r="P195" s="49"/>
      <c r="Q195" s="49"/>
      <c r="R195" s="49"/>
      <c r="S195" s="49"/>
    </row>
    <row r="196" spans="1:19" s="6" customFormat="1" ht="24.95" customHeight="1" x14ac:dyDescent="0.25">
      <c r="A196" s="60"/>
      <c r="B196" s="53"/>
      <c r="C196" s="53"/>
      <c r="D196" s="53"/>
      <c r="E196" s="53"/>
      <c r="F196" s="12" t="s">
        <v>307</v>
      </c>
      <c r="G196" s="18" t="s">
        <v>308</v>
      </c>
      <c r="H196" s="11">
        <f>H197</f>
        <v>0</v>
      </c>
      <c r="I196" s="11">
        <f t="shared" ref="I196:N196" si="83">I197</f>
        <v>0</v>
      </c>
      <c r="J196" s="11">
        <f t="shared" si="83"/>
        <v>27000</v>
      </c>
      <c r="K196" s="11">
        <f t="shared" si="83"/>
        <v>0</v>
      </c>
      <c r="L196" s="11">
        <f t="shared" si="83"/>
        <v>27000</v>
      </c>
      <c r="M196" s="11">
        <f t="shared" si="83"/>
        <v>33750</v>
      </c>
      <c r="N196" s="59">
        <f t="shared" si="83"/>
        <v>31589.999999999996</v>
      </c>
      <c r="O196" s="49"/>
      <c r="P196" s="49"/>
      <c r="Q196" s="49"/>
      <c r="R196" s="49"/>
      <c r="S196" s="49"/>
    </row>
    <row r="197" spans="1:19" s="6" customFormat="1" ht="24.95" customHeight="1" x14ac:dyDescent="0.25">
      <c r="A197" s="60"/>
      <c r="B197" s="43"/>
      <c r="C197" s="43"/>
      <c r="D197" s="43"/>
      <c r="E197" s="43"/>
      <c r="F197" s="47" t="s">
        <v>307</v>
      </c>
      <c r="G197" s="27" t="s">
        <v>309</v>
      </c>
      <c r="H197" s="28">
        <v>0</v>
      </c>
      <c r="I197" s="28">
        <v>0</v>
      </c>
      <c r="J197" s="28">
        <v>27000</v>
      </c>
      <c r="K197" s="28">
        <v>0</v>
      </c>
      <c r="L197" s="28">
        <f t="shared" ref="L197" si="84">H197+I197+J197+K197</f>
        <v>27000</v>
      </c>
      <c r="M197" s="28">
        <f>L197*1.25</f>
        <v>33750</v>
      </c>
      <c r="N197" s="66">
        <f>L197 * 1.17</f>
        <v>31589.999999999996</v>
      </c>
      <c r="O197" s="49"/>
      <c r="P197" s="49"/>
      <c r="Q197" s="49"/>
      <c r="R197" s="49"/>
      <c r="S197" s="49"/>
    </row>
    <row r="198" spans="1:19" s="6" customFormat="1" ht="24.95" customHeight="1" x14ac:dyDescent="0.25">
      <c r="A198" s="76"/>
      <c r="B198" s="53"/>
      <c r="C198" s="53"/>
      <c r="D198" s="53"/>
      <c r="E198" s="53"/>
      <c r="F198" s="10" t="s">
        <v>197</v>
      </c>
      <c r="G198" s="9" t="s">
        <v>198</v>
      </c>
      <c r="H198" s="45">
        <f xml:space="preserve"> SUM(H199:H201)</f>
        <v>300000</v>
      </c>
      <c r="I198" s="45">
        <f t="shared" ref="I198:N198" si="85" xml:space="preserve"> SUM(I199:I201)</f>
        <v>80000</v>
      </c>
      <c r="J198" s="45">
        <f t="shared" si="85"/>
        <v>0</v>
      </c>
      <c r="K198" s="45">
        <f t="shared" si="85"/>
        <v>0</v>
      </c>
      <c r="L198" s="45">
        <f t="shared" si="85"/>
        <v>380000</v>
      </c>
      <c r="M198" s="45">
        <f t="shared" si="85"/>
        <v>475000</v>
      </c>
      <c r="N198" s="77">
        <f t="shared" si="85"/>
        <v>444600</v>
      </c>
      <c r="O198" s="49"/>
      <c r="P198" s="49"/>
      <c r="Q198" s="49"/>
      <c r="R198" s="49"/>
      <c r="S198" s="49"/>
    </row>
    <row r="199" spans="1:19" s="6" customFormat="1" ht="24.95" customHeight="1" x14ac:dyDescent="0.25">
      <c r="A199" s="60"/>
      <c r="B199" s="14"/>
      <c r="C199" s="14"/>
      <c r="D199" s="14"/>
      <c r="E199" s="14"/>
      <c r="F199" s="15">
        <v>32339</v>
      </c>
      <c r="G199" s="16" t="s">
        <v>199</v>
      </c>
      <c r="H199" s="17">
        <v>125000</v>
      </c>
      <c r="I199" s="17">
        <v>0</v>
      </c>
      <c r="J199" s="17">
        <v>0</v>
      </c>
      <c r="K199" s="17">
        <v>0</v>
      </c>
      <c r="L199" s="17">
        <f t="shared" ref="L199:L201" si="86">H199+I199+J199+K199</f>
        <v>125000</v>
      </c>
      <c r="M199" s="17">
        <f>L199*1.25</f>
        <v>156250</v>
      </c>
      <c r="N199" s="65">
        <f t="shared" ref="N199:N201" si="87">L199 * 1.17</f>
        <v>146250</v>
      </c>
      <c r="O199" s="49"/>
      <c r="P199" s="49"/>
      <c r="Q199" s="49"/>
      <c r="R199" s="49"/>
      <c r="S199" s="49"/>
    </row>
    <row r="200" spans="1:19" s="6" customFormat="1" ht="24.95" customHeight="1" x14ac:dyDescent="0.25">
      <c r="A200" s="60"/>
      <c r="B200" s="14"/>
      <c r="C200" s="14"/>
      <c r="D200" s="14"/>
      <c r="E200" s="14"/>
      <c r="F200" s="15">
        <v>32339</v>
      </c>
      <c r="G200" s="16" t="s">
        <v>261</v>
      </c>
      <c r="H200" s="17">
        <v>100000</v>
      </c>
      <c r="I200" s="28">
        <v>80000</v>
      </c>
      <c r="J200" s="28">
        <v>0</v>
      </c>
      <c r="K200" s="28">
        <v>0</v>
      </c>
      <c r="L200" s="17">
        <f t="shared" si="86"/>
        <v>180000</v>
      </c>
      <c r="M200" s="17">
        <f>L200*1.25</f>
        <v>225000</v>
      </c>
      <c r="N200" s="65">
        <f t="shared" si="87"/>
        <v>210600</v>
      </c>
      <c r="O200" s="49"/>
      <c r="P200" s="49"/>
      <c r="Q200" s="49"/>
      <c r="R200" s="49"/>
      <c r="S200" s="49"/>
    </row>
    <row r="201" spans="1:19" s="6" customFormat="1" ht="24.95" customHeight="1" x14ac:dyDescent="0.25">
      <c r="A201" s="60"/>
      <c r="B201" s="14"/>
      <c r="C201" s="14"/>
      <c r="D201" s="14"/>
      <c r="E201" s="14"/>
      <c r="F201" s="46" t="s">
        <v>200</v>
      </c>
      <c r="G201" s="16" t="s">
        <v>266</v>
      </c>
      <c r="H201" s="17">
        <v>75000</v>
      </c>
      <c r="I201" s="17">
        <v>0</v>
      </c>
      <c r="J201" s="17">
        <v>0</v>
      </c>
      <c r="K201" s="17">
        <v>0</v>
      </c>
      <c r="L201" s="17">
        <f t="shared" si="86"/>
        <v>75000</v>
      </c>
      <c r="M201" s="17">
        <f>L201*1.25</f>
        <v>93750</v>
      </c>
      <c r="N201" s="65">
        <f t="shared" si="87"/>
        <v>87750</v>
      </c>
      <c r="O201" s="49"/>
      <c r="P201" s="49"/>
      <c r="Q201" s="49"/>
      <c r="R201" s="49"/>
      <c r="S201" s="49"/>
    </row>
    <row r="202" spans="1:19" ht="24.95" customHeight="1" x14ac:dyDescent="0.25">
      <c r="A202" s="58"/>
      <c r="B202" s="53"/>
      <c r="C202" s="53"/>
      <c r="D202" s="53"/>
      <c r="E202" s="53"/>
      <c r="F202" s="12">
        <v>3234</v>
      </c>
      <c r="G202" s="18" t="s">
        <v>201</v>
      </c>
      <c r="H202" s="11">
        <f>SUM(H203:H205)</f>
        <v>450000</v>
      </c>
      <c r="I202" s="11">
        <f t="shared" ref="I202:N202" si="88">SUM(I203:I205)</f>
        <v>0</v>
      </c>
      <c r="J202" s="11">
        <f t="shared" si="88"/>
        <v>0</v>
      </c>
      <c r="K202" s="11">
        <f t="shared" si="88"/>
        <v>0</v>
      </c>
      <c r="L202" s="11">
        <f t="shared" si="88"/>
        <v>450000</v>
      </c>
      <c r="M202" s="11">
        <f t="shared" si="88"/>
        <v>562500</v>
      </c>
      <c r="N202" s="59">
        <f t="shared" si="88"/>
        <v>526500</v>
      </c>
      <c r="O202" s="49"/>
    </row>
    <row r="203" spans="1:19" ht="24.95" customHeight="1" x14ac:dyDescent="0.25">
      <c r="A203" s="63"/>
      <c r="B203" s="51" t="s">
        <v>268</v>
      </c>
      <c r="C203" s="51" t="s">
        <v>271</v>
      </c>
      <c r="D203" s="51" t="s">
        <v>273</v>
      </c>
      <c r="E203" s="51" t="s">
        <v>272</v>
      </c>
      <c r="F203" s="19">
        <v>32342</v>
      </c>
      <c r="G203" s="20" t="s">
        <v>202</v>
      </c>
      <c r="H203" s="21">
        <v>330000</v>
      </c>
      <c r="I203" s="21">
        <v>0</v>
      </c>
      <c r="J203" s="21">
        <v>0</v>
      </c>
      <c r="K203" s="21">
        <v>0</v>
      </c>
      <c r="L203" s="21">
        <f>H203+I203+J203</f>
        <v>330000</v>
      </c>
      <c r="M203" s="21">
        <f>H203*1.25</f>
        <v>412500</v>
      </c>
      <c r="N203" s="64">
        <f t="shared" ref="N203" si="89">L203 * 1.17</f>
        <v>386100</v>
      </c>
      <c r="O203" s="49"/>
    </row>
    <row r="204" spans="1:19" s="6" customFormat="1" ht="24.95" customHeight="1" x14ac:dyDescent="0.25">
      <c r="A204" s="60"/>
      <c r="B204" s="14"/>
      <c r="C204" s="14"/>
      <c r="D204" s="14"/>
      <c r="E204" s="14"/>
      <c r="F204" s="15">
        <v>32344</v>
      </c>
      <c r="G204" s="16" t="s">
        <v>203</v>
      </c>
      <c r="H204" s="17">
        <v>20000</v>
      </c>
      <c r="I204" s="17">
        <v>0</v>
      </c>
      <c r="J204" s="17">
        <v>0</v>
      </c>
      <c r="K204" s="17">
        <v>0</v>
      </c>
      <c r="L204" s="17">
        <f t="shared" ref="L204:L205" si="90">H204+I204+J204+K204</f>
        <v>20000</v>
      </c>
      <c r="M204" s="17">
        <f t="shared" ref="M204:M218" si="91">L204*1.25</f>
        <v>25000</v>
      </c>
      <c r="N204" s="61">
        <f t="shared" ref="N204:N205" si="92">L204 * 1.17</f>
        <v>23400</v>
      </c>
      <c r="O204" s="49"/>
      <c r="P204" s="49"/>
      <c r="Q204" s="49"/>
      <c r="R204" s="49"/>
      <c r="S204" s="49"/>
    </row>
    <row r="205" spans="1:19" s="6" customFormat="1" ht="24.95" customHeight="1" x14ac:dyDescent="0.25">
      <c r="A205" s="60"/>
      <c r="B205" s="14"/>
      <c r="C205" s="14"/>
      <c r="D205" s="14"/>
      <c r="E205" s="14"/>
      <c r="F205" s="15">
        <v>323492</v>
      </c>
      <c r="G205" s="16" t="s">
        <v>204</v>
      </c>
      <c r="H205" s="17">
        <v>100000</v>
      </c>
      <c r="I205" s="17">
        <v>0</v>
      </c>
      <c r="J205" s="17">
        <v>0</v>
      </c>
      <c r="K205" s="17">
        <v>0</v>
      </c>
      <c r="L205" s="17">
        <f t="shared" si="90"/>
        <v>100000</v>
      </c>
      <c r="M205" s="17">
        <f t="shared" si="91"/>
        <v>125000</v>
      </c>
      <c r="N205" s="61">
        <f t="shared" si="92"/>
        <v>117000</v>
      </c>
      <c r="O205" s="49"/>
      <c r="P205" s="49"/>
      <c r="Q205" s="49"/>
      <c r="R205" s="49"/>
      <c r="S205" s="49"/>
    </row>
    <row r="206" spans="1:19" ht="24.95" customHeight="1" x14ac:dyDescent="0.25">
      <c r="A206" s="58"/>
      <c r="B206" s="53"/>
      <c r="C206" s="53"/>
      <c r="D206" s="53"/>
      <c r="E206" s="53"/>
      <c r="F206" s="12">
        <v>32353</v>
      </c>
      <c r="G206" s="18" t="s">
        <v>205</v>
      </c>
      <c r="H206" s="11">
        <f xml:space="preserve"> SUM(H207:H209)</f>
        <v>250000</v>
      </c>
      <c r="I206" s="11">
        <f t="shared" ref="I206:N206" si="93" xml:space="preserve"> SUM(I207:I209)</f>
        <v>0</v>
      </c>
      <c r="J206" s="11">
        <f t="shared" si="93"/>
        <v>-150000</v>
      </c>
      <c r="K206" s="11">
        <f t="shared" si="93"/>
        <v>30000</v>
      </c>
      <c r="L206" s="11">
        <f t="shared" si="93"/>
        <v>130000</v>
      </c>
      <c r="M206" s="11">
        <f t="shared" si="93"/>
        <v>162500</v>
      </c>
      <c r="N206" s="59">
        <f t="shared" si="93"/>
        <v>152100</v>
      </c>
      <c r="O206" s="49"/>
    </row>
    <row r="207" spans="1:19" s="6" customFormat="1" ht="24.95" customHeight="1" x14ac:dyDescent="0.25">
      <c r="A207" s="60"/>
      <c r="B207" s="14"/>
      <c r="C207" s="14"/>
      <c r="D207" s="14"/>
      <c r="E207" s="14"/>
      <c r="F207" s="14">
        <v>32353</v>
      </c>
      <c r="G207" s="16" t="s">
        <v>260</v>
      </c>
      <c r="H207" s="17">
        <v>150000</v>
      </c>
      <c r="I207" s="17">
        <v>0</v>
      </c>
      <c r="J207" s="17">
        <v>-150000</v>
      </c>
      <c r="K207" s="17">
        <v>0</v>
      </c>
      <c r="L207" s="17">
        <f t="shared" ref="L207:L209" si="94">H207+I207+J207+K207</f>
        <v>0</v>
      </c>
      <c r="M207" s="17">
        <f t="shared" si="91"/>
        <v>0</v>
      </c>
      <c r="N207" s="61">
        <f t="shared" ref="N207:N209" si="95">L207 * 1.17</f>
        <v>0</v>
      </c>
      <c r="O207" s="49"/>
      <c r="P207" s="49"/>
      <c r="Q207" s="49"/>
      <c r="R207" s="49"/>
      <c r="S207" s="49"/>
    </row>
    <row r="208" spans="1:19" s="6" customFormat="1" ht="24.95" customHeight="1" x14ac:dyDescent="0.25">
      <c r="A208" s="60"/>
      <c r="B208" s="14"/>
      <c r="C208" s="14"/>
      <c r="D208" s="14"/>
      <c r="E208" s="14"/>
      <c r="F208" s="14" t="s">
        <v>315</v>
      </c>
      <c r="G208" s="16" t="s">
        <v>316</v>
      </c>
      <c r="H208" s="17">
        <v>0</v>
      </c>
      <c r="I208" s="17">
        <v>0</v>
      </c>
      <c r="J208" s="17">
        <v>0</v>
      </c>
      <c r="K208" s="17">
        <v>30000</v>
      </c>
      <c r="L208" s="17">
        <f t="shared" si="94"/>
        <v>30000</v>
      </c>
      <c r="M208" s="17">
        <f>L208*1.25</f>
        <v>37500</v>
      </c>
      <c r="N208" s="61">
        <f t="shared" si="95"/>
        <v>35100</v>
      </c>
      <c r="O208" s="49"/>
      <c r="P208" s="49"/>
      <c r="Q208" s="49"/>
      <c r="R208" s="49"/>
      <c r="S208" s="49"/>
    </row>
    <row r="209" spans="1:19" s="6" customFormat="1" ht="24.95" customHeight="1" x14ac:dyDescent="0.25">
      <c r="A209" s="60"/>
      <c r="B209" s="14"/>
      <c r="C209" s="14"/>
      <c r="D209" s="14"/>
      <c r="E209" s="14"/>
      <c r="F209" s="15">
        <v>32353</v>
      </c>
      <c r="G209" s="16" t="s">
        <v>206</v>
      </c>
      <c r="H209" s="17">
        <v>100000</v>
      </c>
      <c r="I209" s="17">
        <v>0</v>
      </c>
      <c r="J209" s="17">
        <v>0</v>
      </c>
      <c r="K209" s="17">
        <v>0</v>
      </c>
      <c r="L209" s="17">
        <f t="shared" si="94"/>
        <v>100000</v>
      </c>
      <c r="M209" s="17">
        <f t="shared" si="91"/>
        <v>125000</v>
      </c>
      <c r="N209" s="61">
        <f t="shared" si="95"/>
        <v>117000</v>
      </c>
      <c r="O209" s="49"/>
      <c r="P209" s="49"/>
      <c r="Q209" s="49"/>
      <c r="R209" s="49"/>
      <c r="S209" s="49"/>
    </row>
    <row r="210" spans="1:19" s="6" customFormat="1" ht="24.95" customHeight="1" x14ac:dyDescent="0.25">
      <c r="A210" s="100"/>
      <c r="B210" s="53"/>
      <c r="C210" s="53"/>
      <c r="D210" s="53"/>
      <c r="E210" s="53"/>
      <c r="F210" s="12" t="s">
        <v>299</v>
      </c>
      <c r="G210" s="18" t="s">
        <v>300</v>
      </c>
      <c r="H210" s="11">
        <f>H211</f>
        <v>0</v>
      </c>
      <c r="I210" s="11">
        <f t="shared" ref="I210:N210" si="96">I211</f>
        <v>105000</v>
      </c>
      <c r="J210" s="11">
        <f t="shared" si="96"/>
        <v>0</v>
      </c>
      <c r="K210" s="11">
        <f t="shared" si="96"/>
        <v>0</v>
      </c>
      <c r="L210" s="11">
        <f t="shared" si="96"/>
        <v>105000</v>
      </c>
      <c r="M210" s="11">
        <f t="shared" si="96"/>
        <v>131250</v>
      </c>
      <c r="N210" s="59">
        <f t="shared" si="96"/>
        <v>122849.99999999999</v>
      </c>
      <c r="O210" s="49"/>
      <c r="P210" s="49"/>
      <c r="Q210" s="49"/>
      <c r="R210" s="49"/>
      <c r="S210" s="49"/>
    </row>
    <row r="211" spans="1:19" s="6" customFormat="1" ht="24.95" customHeight="1" x14ac:dyDescent="0.25">
      <c r="A211" s="60"/>
      <c r="B211" s="14"/>
      <c r="C211" s="14"/>
      <c r="D211" s="14"/>
      <c r="E211" s="14"/>
      <c r="F211" s="15" t="s">
        <v>299</v>
      </c>
      <c r="G211" s="16" t="s">
        <v>301</v>
      </c>
      <c r="H211" s="17">
        <v>0</v>
      </c>
      <c r="I211" s="17">
        <v>105000</v>
      </c>
      <c r="J211" s="17">
        <v>0</v>
      </c>
      <c r="K211" s="17">
        <v>0</v>
      </c>
      <c r="L211" s="17">
        <f t="shared" ref="L211" si="97">H211+I211+J211+K211</f>
        <v>105000</v>
      </c>
      <c r="M211" s="17">
        <f>L211*1.25</f>
        <v>131250</v>
      </c>
      <c r="N211" s="61">
        <f>L211*1.17</f>
        <v>122849.99999999999</v>
      </c>
      <c r="O211" s="49"/>
      <c r="P211" s="49"/>
      <c r="Q211" s="49"/>
      <c r="R211" s="49"/>
      <c r="S211" s="49"/>
    </row>
    <row r="212" spans="1:19" s="6" customFormat="1" ht="24.95" customHeight="1" x14ac:dyDescent="0.25">
      <c r="A212" s="58"/>
      <c r="B212" s="101"/>
      <c r="C212" s="101"/>
      <c r="D212" s="101"/>
      <c r="E212" s="101"/>
      <c r="F212" s="12" t="s">
        <v>310</v>
      </c>
      <c r="G212" s="18" t="s">
        <v>311</v>
      </c>
      <c r="H212" s="11">
        <f>H213</f>
        <v>0</v>
      </c>
      <c r="I212" s="11">
        <f t="shared" ref="I212:N212" si="98">I213</f>
        <v>0</v>
      </c>
      <c r="J212" s="11">
        <f t="shared" si="98"/>
        <v>160000</v>
      </c>
      <c r="K212" s="11">
        <f t="shared" si="98"/>
        <v>30000</v>
      </c>
      <c r="L212" s="11">
        <f t="shared" si="98"/>
        <v>190000</v>
      </c>
      <c r="M212" s="11">
        <f t="shared" si="98"/>
        <v>237500</v>
      </c>
      <c r="N212" s="59">
        <f t="shared" si="98"/>
        <v>222300</v>
      </c>
      <c r="O212" s="49"/>
      <c r="P212" s="49"/>
      <c r="Q212" s="49"/>
      <c r="R212" s="49"/>
      <c r="S212" s="49"/>
    </row>
    <row r="213" spans="1:19" s="6" customFormat="1" ht="24.95" customHeight="1" x14ac:dyDescent="0.25">
      <c r="A213" s="60"/>
      <c r="B213" s="14"/>
      <c r="C213" s="14"/>
      <c r="D213" s="14"/>
      <c r="E213" s="14"/>
      <c r="F213" s="15" t="s">
        <v>310</v>
      </c>
      <c r="G213" s="16" t="s">
        <v>312</v>
      </c>
      <c r="H213" s="17">
        <v>0</v>
      </c>
      <c r="I213" s="17">
        <v>0</v>
      </c>
      <c r="J213" s="17">
        <v>160000</v>
      </c>
      <c r="K213" s="17">
        <v>30000</v>
      </c>
      <c r="L213" s="17">
        <f t="shared" ref="L213" si="99">H213+I213+J213+K213</f>
        <v>190000</v>
      </c>
      <c r="M213" s="17">
        <f>L213*1.25</f>
        <v>237500</v>
      </c>
      <c r="N213" s="61">
        <f>L213*1.17</f>
        <v>222300</v>
      </c>
      <c r="O213" s="49"/>
      <c r="P213" s="49"/>
      <c r="Q213" s="49"/>
      <c r="R213" s="49"/>
      <c r="S213" s="49"/>
    </row>
    <row r="214" spans="1:19" ht="24.95" customHeight="1" x14ac:dyDescent="0.25">
      <c r="A214" s="58"/>
      <c r="B214" s="53"/>
      <c r="C214" s="53"/>
      <c r="D214" s="53"/>
      <c r="E214" s="53"/>
      <c r="F214" s="12">
        <v>32363</v>
      </c>
      <c r="G214" s="18" t="s">
        <v>207</v>
      </c>
      <c r="H214" s="11">
        <f xml:space="preserve"> SUM(H215:H216)</f>
        <v>1375000</v>
      </c>
      <c r="I214" s="11">
        <f t="shared" ref="I214:N214" si="100" xml:space="preserve"> SUM(I215:I216)</f>
        <v>0</v>
      </c>
      <c r="J214" s="11">
        <f t="shared" si="100"/>
        <v>0</v>
      </c>
      <c r="K214" s="11">
        <f t="shared" si="100"/>
        <v>0</v>
      </c>
      <c r="L214" s="11">
        <f t="shared" si="100"/>
        <v>1375000</v>
      </c>
      <c r="M214" s="11">
        <f t="shared" si="100"/>
        <v>1718750</v>
      </c>
      <c r="N214" s="59">
        <f t="shared" si="100"/>
        <v>1375000</v>
      </c>
      <c r="O214" s="49"/>
    </row>
    <row r="215" spans="1:19" s="6" customFormat="1" ht="24.95" customHeight="1" x14ac:dyDescent="0.25">
      <c r="A215" s="60"/>
      <c r="B215" s="14"/>
      <c r="C215" s="14"/>
      <c r="D215" s="14"/>
      <c r="E215" s="14"/>
      <c r="F215" s="15">
        <v>323630</v>
      </c>
      <c r="G215" s="16" t="s">
        <v>208</v>
      </c>
      <c r="H215" s="17">
        <v>1250000</v>
      </c>
      <c r="I215" s="17">
        <v>0</v>
      </c>
      <c r="J215" s="17">
        <v>0</v>
      </c>
      <c r="K215" s="17">
        <v>0</v>
      </c>
      <c r="L215" s="17">
        <f t="shared" ref="L215:L216" si="101">H215+I215+J215+K215</f>
        <v>1250000</v>
      </c>
      <c r="M215" s="17">
        <f t="shared" si="91"/>
        <v>1562500</v>
      </c>
      <c r="N215" s="61">
        <f>L215</f>
        <v>1250000</v>
      </c>
      <c r="O215" s="49"/>
      <c r="P215" s="49"/>
      <c r="Q215" s="49"/>
      <c r="R215" s="49"/>
      <c r="S215" s="49"/>
    </row>
    <row r="216" spans="1:19" s="6" customFormat="1" ht="24.95" customHeight="1" x14ac:dyDescent="0.25">
      <c r="A216" s="60"/>
      <c r="B216" s="14"/>
      <c r="C216" s="14"/>
      <c r="D216" s="14"/>
      <c r="E216" s="14"/>
      <c r="F216" s="15">
        <v>323631</v>
      </c>
      <c r="G216" s="16" t="s">
        <v>209</v>
      </c>
      <c r="H216" s="17">
        <v>125000</v>
      </c>
      <c r="I216" s="17">
        <v>0</v>
      </c>
      <c r="J216" s="17">
        <v>0</v>
      </c>
      <c r="K216" s="17">
        <v>0</v>
      </c>
      <c r="L216" s="17">
        <f t="shared" si="101"/>
        <v>125000</v>
      </c>
      <c r="M216" s="17">
        <f t="shared" si="91"/>
        <v>156250</v>
      </c>
      <c r="N216" s="61">
        <f>L216</f>
        <v>125000</v>
      </c>
      <c r="O216" s="49"/>
      <c r="P216" s="49"/>
      <c r="Q216" s="49"/>
      <c r="R216" s="49"/>
      <c r="S216" s="49"/>
    </row>
    <row r="217" spans="1:19" ht="24.95" customHeight="1" x14ac:dyDescent="0.25">
      <c r="A217" s="58"/>
      <c r="B217" s="53"/>
      <c r="C217" s="53"/>
      <c r="D217" s="53"/>
      <c r="E217" s="53"/>
      <c r="F217" s="12">
        <v>32369</v>
      </c>
      <c r="G217" s="18" t="s">
        <v>210</v>
      </c>
      <c r="H217" s="11">
        <f xml:space="preserve"> H218</f>
        <v>250000</v>
      </c>
      <c r="I217" s="11">
        <f t="shared" ref="I217:N217" si="102" xml:space="preserve"> I218</f>
        <v>0</v>
      </c>
      <c r="J217" s="11">
        <f t="shared" si="102"/>
        <v>0</v>
      </c>
      <c r="K217" s="11">
        <f t="shared" si="102"/>
        <v>0</v>
      </c>
      <c r="L217" s="11">
        <f t="shared" si="102"/>
        <v>250000</v>
      </c>
      <c r="M217" s="11">
        <f t="shared" si="102"/>
        <v>312500</v>
      </c>
      <c r="N217" s="59">
        <f t="shared" si="102"/>
        <v>312500</v>
      </c>
      <c r="O217" s="49"/>
    </row>
    <row r="218" spans="1:19" ht="24.95" customHeight="1" x14ac:dyDescent="0.25">
      <c r="A218" s="63"/>
      <c r="B218" s="51" t="s">
        <v>278</v>
      </c>
      <c r="C218" s="51" t="s">
        <v>269</v>
      </c>
      <c r="D218" s="51" t="s">
        <v>279</v>
      </c>
      <c r="E218" s="51" t="s">
        <v>270</v>
      </c>
      <c r="F218" s="19">
        <v>323691</v>
      </c>
      <c r="G218" s="20" t="s">
        <v>211</v>
      </c>
      <c r="H218" s="21">
        <v>250000</v>
      </c>
      <c r="I218" s="21">
        <v>0</v>
      </c>
      <c r="J218" s="21">
        <v>0</v>
      </c>
      <c r="K218" s="21">
        <v>0</v>
      </c>
      <c r="L218" s="21">
        <f t="shared" ref="L218" si="103">H218+I218+J218+K218</f>
        <v>250000</v>
      </c>
      <c r="M218" s="21">
        <f t="shared" si="91"/>
        <v>312500</v>
      </c>
      <c r="N218" s="64">
        <f>M218</f>
        <v>312500</v>
      </c>
      <c r="O218" s="49"/>
    </row>
    <row r="219" spans="1:19" ht="24.95" customHeight="1" x14ac:dyDescent="0.25">
      <c r="A219" s="58"/>
      <c r="B219" s="53" t="s">
        <v>278</v>
      </c>
      <c r="C219" s="53" t="s">
        <v>269</v>
      </c>
      <c r="D219" s="53" t="s">
        <v>279</v>
      </c>
      <c r="E219" s="53" t="s">
        <v>270</v>
      </c>
      <c r="F219" s="12">
        <v>32373</v>
      </c>
      <c r="G219" s="18" t="s">
        <v>212</v>
      </c>
      <c r="H219" s="11">
        <v>200000</v>
      </c>
      <c r="I219" s="11">
        <v>0</v>
      </c>
      <c r="J219" s="11">
        <v>0</v>
      </c>
      <c r="K219" s="11">
        <v>0</v>
      </c>
      <c r="L219" s="11">
        <f>H219+I219+J219</f>
        <v>200000</v>
      </c>
      <c r="M219" s="11">
        <f>H219*1.25</f>
        <v>250000</v>
      </c>
      <c r="N219" s="59">
        <f t="shared" ref="N219" si="104">L219 * 1.17</f>
        <v>234000</v>
      </c>
      <c r="O219" s="49"/>
    </row>
    <row r="220" spans="1:19" ht="24.95" customHeight="1" x14ac:dyDescent="0.25">
      <c r="A220" s="58"/>
      <c r="B220" s="53"/>
      <c r="C220" s="53"/>
      <c r="D220" s="53"/>
      <c r="E220" s="53"/>
      <c r="F220" s="12">
        <v>32379</v>
      </c>
      <c r="G220" s="18" t="s">
        <v>213</v>
      </c>
      <c r="H220" s="11">
        <f>H221+H225+H227+H229+H232</f>
        <v>505000</v>
      </c>
      <c r="I220" s="11">
        <f t="shared" ref="I220:N220" si="105">I221+I225+I227+I229+I232</f>
        <v>33000</v>
      </c>
      <c r="J220" s="11">
        <f t="shared" si="105"/>
        <v>0</v>
      </c>
      <c r="K220" s="11">
        <f t="shared" si="105"/>
        <v>0</v>
      </c>
      <c r="L220" s="11">
        <f t="shared" si="105"/>
        <v>538000</v>
      </c>
      <c r="M220" s="11">
        <f t="shared" si="105"/>
        <v>672500</v>
      </c>
      <c r="N220" s="59">
        <f t="shared" si="105"/>
        <v>555510</v>
      </c>
      <c r="O220" s="49"/>
    </row>
    <row r="221" spans="1:19" ht="24.95" customHeight="1" x14ac:dyDescent="0.25">
      <c r="A221" s="63"/>
      <c r="B221" s="51"/>
      <c r="C221" s="51"/>
      <c r="D221" s="51"/>
      <c r="E221" s="51"/>
      <c r="F221" s="19">
        <v>323791</v>
      </c>
      <c r="G221" s="20" t="s">
        <v>214</v>
      </c>
      <c r="H221" s="21">
        <f xml:space="preserve"> SUM(H222:H224)</f>
        <v>70000</v>
      </c>
      <c r="I221" s="21">
        <f t="shared" ref="I221:N221" si="106" xml:space="preserve"> SUM(I222:I224)</f>
        <v>33000</v>
      </c>
      <c r="J221" s="21">
        <f t="shared" si="106"/>
        <v>0</v>
      </c>
      <c r="K221" s="21">
        <f t="shared" si="106"/>
        <v>0</v>
      </c>
      <c r="L221" s="21">
        <f t="shared" si="106"/>
        <v>103000</v>
      </c>
      <c r="M221" s="21">
        <f t="shared" si="106"/>
        <v>128750</v>
      </c>
      <c r="N221" s="64">
        <f t="shared" si="106"/>
        <v>120510</v>
      </c>
      <c r="O221" s="49"/>
    </row>
    <row r="222" spans="1:19" s="6" customFormat="1" ht="24.95" customHeight="1" x14ac:dyDescent="0.25">
      <c r="A222" s="60"/>
      <c r="B222" s="14"/>
      <c r="C222" s="14"/>
      <c r="D222" s="14"/>
      <c r="E222" s="14"/>
      <c r="F222" s="15"/>
      <c r="G222" s="16" t="s">
        <v>215</v>
      </c>
      <c r="H222" s="17">
        <v>70000</v>
      </c>
      <c r="I222" s="17">
        <v>0</v>
      </c>
      <c r="J222" s="17">
        <v>0</v>
      </c>
      <c r="K222" s="17">
        <v>0</v>
      </c>
      <c r="L222" s="17">
        <f t="shared" ref="L222:L224" si="107">H222+I222+J222+K222</f>
        <v>70000</v>
      </c>
      <c r="M222" s="17">
        <f t="shared" ref="M222:M224" si="108">L222*1.25</f>
        <v>87500</v>
      </c>
      <c r="N222" s="61">
        <f t="shared" ref="N222:N224" si="109">L222 * 1.17</f>
        <v>81900</v>
      </c>
      <c r="O222" s="49"/>
      <c r="P222" s="49"/>
      <c r="Q222" s="49"/>
      <c r="R222" s="49"/>
      <c r="S222" s="49"/>
    </row>
    <row r="223" spans="1:19" s="6" customFormat="1" ht="24.95" customHeight="1" x14ac:dyDescent="0.25">
      <c r="A223" s="60"/>
      <c r="B223" s="14"/>
      <c r="C223" s="14"/>
      <c r="D223" s="14"/>
      <c r="E223" s="14"/>
      <c r="F223" s="15"/>
      <c r="G223" s="16" t="s">
        <v>294</v>
      </c>
      <c r="H223" s="17">
        <v>0</v>
      </c>
      <c r="I223" s="17">
        <v>8000</v>
      </c>
      <c r="J223" s="17">
        <v>0</v>
      </c>
      <c r="K223" s="17">
        <v>0</v>
      </c>
      <c r="L223" s="17">
        <f t="shared" si="107"/>
        <v>8000</v>
      </c>
      <c r="M223" s="17">
        <f t="shared" si="108"/>
        <v>10000</v>
      </c>
      <c r="N223" s="61">
        <f t="shared" si="109"/>
        <v>9360</v>
      </c>
      <c r="O223" s="49"/>
      <c r="P223" s="49"/>
      <c r="Q223" s="49"/>
      <c r="R223" s="49"/>
      <c r="S223" s="49"/>
    </row>
    <row r="224" spans="1:19" s="6" customFormat="1" ht="24.95" customHeight="1" x14ac:dyDescent="0.25">
      <c r="A224" s="60"/>
      <c r="B224" s="14"/>
      <c r="C224" s="14"/>
      <c r="D224" s="14"/>
      <c r="E224" s="14"/>
      <c r="F224" s="15"/>
      <c r="G224" s="16" t="s">
        <v>293</v>
      </c>
      <c r="H224" s="17">
        <v>0</v>
      </c>
      <c r="I224" s="17">
        <v>25000</v>
      </c>
      <c r="J224" s="17">
        <v>0</v>
      </c>
      <c r="K224" s="17">
        <v>0</v>
      </c>
      <c r="L224" s="17">
        <f t="shared" si="107"/>
        <v>25000</v>
      </c>
      <c r="M224" s="17">
        <f t="shared" si="108"/>
        <v>31250</v>
      </c>
      <c r="N224" s="61">
        <f t="shared" si="109"/>
        <v>29250</v>
      </c>
      <c r="O224" s="49"/>
      <c r="P224" s="49"/>
      <c r="Q224" s="49"/>
      <c r="R224" s="49"/>
      <c r="S224" s="49"/>
    </row>
    <row r="225" spans="1:19" ht="24.95" customHeight="1" x14ac:dyDescent="0.25">
      <c r="A225" s="63"/>
      <c r="B225" s="51"/>
      <c r="C225" s="51"/>
      <c r="D225" s="51"/>
      <c r="E225" s="51"/>
      <c r="F225" s="19">
        <v>323792</v>
      </c>
      <c r="G225" s="20" t="s">
        <v>216</v>
      </c>
      <c r="H225" s="21">
        <f xml:space="preserve"> H226</f>
        <v>50000</v>
      </c>
      <c r="I225" s="21">
        <f t="shared" ref="I225:N225" si="110" xml:space="preserve"> I226</f>
        <v>0</v>
      </c>
      <c r="J225" s="21">
        <f t="shared" si="110"/>
        <v>0</v>
      </c>
      <c r="K225" s="21">
        <f t="shared" si="110"/>
        <v>0</v>
      </c>
      <c r="L225" s="21">
        <f t="shared" si="110"/>
        <v>50000</v>
      </c>
      <c r="M225" s="21">
        <f t="shared" si="110"/>
        <v>62500</v>
      </c>
      <c r="N225" s="64">
        <f t="shared" si="110"/>
        <v>50000</v>
      </c>
      <c r="O225" s="49"/>
    </row>
    <row r="226" spans="1:19" s="6" customFormat="1" ht="24.95" customHeight="1" x14ac:dyDescent="0.25">
      <c r="A226" s="60"/>
      <c r="B226" s="14"/>
      <c r="C226" s="14"/>
      <c r="D226" s="14"/>
      <c r="E226" s="14"/>
      <c r="F226" s="15"/>
      <c r="G226" s="34" t="s">
        <v>267</v>
      </c>
      <c r="H226" s="17">
        <v>50000</v>
      </c>
      <c r="I226" s="17">
        <v>0</v>
      </c>
      <c r="J226" s="17">
        <v>0</v>
      </c>
      <c r="K226" s="17">
        <v>0</v>
      </c>
      <c r="L226" s="17">
        <f t="shared" ref="L226" si="111">H226+I226+J226+K226</f>
        <v>50000</v>
      </c>
      <c r="M226" s="17">
        <f t="shared" ref="M226" si="112">L226*1.25</f>
        <v>62500</v>
      </c>
      <c r="N226" s="61">
        <f>L226</f>
        <v>50000</v>
      </c>
      <c r="O226" s="49"/>
      <c r="P226" s="49"/>
      <c r="Q226" s="49"/>
      <c r="R226" s="49"/>
      <c r="S226" s="49"/>
    </row>
    <row r="227" spans="1:19" ht="24.95" customHeight="1" x14ac:dyDescent="0.25">
      <c r="A227" s="63"/>
      <c r="B227" s="51"/>
      <c r="C227" s="51"/>
      <c r="D227" s="51"/>
      <c r="E227" s="51"/>
      <c r="F227" s="19">
        <v>323793</v>
      </c>
      <c r="G227" s="20" t="s">
        <v>217</v>
      </c>
      <c r="H227" s="21">
        <f xml:space="preserve"> H228</f>
        <v>50000</v>
      </c>
      <c r="I227" s="21">
        <f t="shared" ref="I227:N227" si="113" xml:space="preserve"> I228</f>
        <v>0</v>
      </c>
      <c r="J227" s="21">
        <f t="shared" si="113"/>
        <v>0</v>
      </c>
      <c r="K227" s="21">
        <f t="shared" si="113"/>
        <v>0</v>
      </c>
      <c r="L227" s="21">
        <f t="shared" si="113"/>
        <v>50000</v>
      </c>
      <c r="M227" s="21">
        <f t="shared" si="113"/>
        <v>62500</v>
      </c>
      <c r="N227" s="64">
        <f t="shared" si="113"/>
        <v>50000</v>
      </c>
      <c r="O227" s="49"/>
    </row>
    <row r="228" spans="1:19" s="6" customFormat="1" ht="24.95" customHeight="1" x14ac:dyDescent="0.25">
      <c r="A228" s="60"/>
      <c r="B228" s="14"/>
      <c r="C228" s="14"/>
      <c r="D228" s="14"/>
      <c r="E228" s="14"/>
      <c r="F228" s="15"/>
      <c r="G228" s="34" t="s">
        <v>265</v>
      </c>
      <c r="H228" s="17">
        <v>50000</v>
      </c>
      <c r="I228" s="17">
        <v>0</v>
      </c>
      <c r="J228" s="17">
        <v>0</v>
      </c>
      <c r="K228" s="17">
        <v>0</v>
      </c>
      <c r="L228" s="17">
        <f t="shared" ref="L228" si="114">H228+I228+J228+K228</f>
        <v>50000</v>
      </c>
      <c r="M228" s="17">
        <f t="shared" ref="M228" si="115">L228*1.25</f>
        <v>62500</v>
      </c>
      <c r="N228" s="61">
        <f>L228</f>
        <v>50000</v>
      </c>
      <c r="O228" s="49"/>
      <c r="P228" s="49"/>
      <c r="Q228" s="49"/>
      <c r="R228" s="49"/>
      <c r="S228" s="49"/>
    </row>
    <row r="229" spans="1:19" ht="24.95" customHeight="1" x14ac:dyDescent="0.25">
      <c r="A229" s="63"/>
      <c r="B229" s="51"/>
      <c r="C229" s="51"/>
      <c r="D229" s="51"/>
      <c r="E229" s="51"/>
      <c r="F229" s="19">
        <v>323795</v>
      </c>
      <c r="G229" s="20" t="s">
        <v>218</v>
      </c>
      <c r="H229" s="21">
        <f xml:space="preserve"> SUM(H230:H231)</f>
        <v>35000</v>
      </c>
      <c r="I229" s="21">
        <f t="shared" ref="I229:N229" si="116" xml:space="preserve"> SUM(I230:I231)</f>
        <v>0</v>
      </c>
      <c r="J229" s="21">
        <f t="shared" si="116"/>
        <v>0</v>
      </c>
      <c r="K229" s="21">
        <f t="shared" si="116"/>
        <v>0</v>
      </c>
      <c r="L229" s="21">
        <f t="shared" si="116"/>
        <v>35000</v>
      </c>
      <c r="M229" s="21">
        <f t="shared" si="116"/>
        <v>43750</v>
      </c>
      <c r="N229" s="64">
        <f t="shared" si="116"/>
        <v>35000</v>
      </c>
      <c r="O229" s="49"/>
    </row>
    <row r="230" spans="1:19" s="6" customFormat="1" ht="24.95" customHeight="1" x14ac:dyDescent="0.25">
      <c r="A230" s="60"/>
      <c r="B230" s="14"/>
      <c r="C230" s="14"/>
      <c r="D230" s="14"/>
      <c r="E230" s="14"/>
      <c r="F230" s="15"/>
      <c r="G230" s="16" t="s">
        <v>219</v>
      </c>
      <c r="H230" s="17">
        <v>30000</v>
      </c>
      <c r="I230" s="17">
        <v>0</v>
      </c>
      <c r="J230" s="17">
        <v>0</v>
      </c>
      <c r="K230" s="17">
        <v>0</v>
      </c>
      <c r="L230" s="17">
        <f t="shared" ref="L230:L231" si="117">H230+I230+J230+K230</f>
        <v>30000</v>
      </c>
      <c r="M230" s="17">
        <f t="shared" ref="M230:M231" si="118">L230*1.25</f>
        <v>37500</v>
      </c>
      <c r="N230" s="61">
        <f>L230</f>
        <v>30000</v>
      </c>
      <c r="O230" s="49"/>
      <c r="P230" s="49"/>
      <c r="Q230" s="49"/>
      <c r="R230" s="49"/>
      <c r="S230" s="49"/>
    </row>
    <row r="231" spans="1:19" s="6" customFormat="1" ht="24.95" customHeight="1" x14ac:dyDescent="0.25">
      <c r="A231" s="60"/>
      <c r="B231" s="14"/>
      <c r="C231" s="14"/>
      <c r="D231" s="14"/>
      <c r="E231" s="14"/>
      <c r="F231" s="15"/>
      <c r="G231" s="16" t="s">
        <v>220</v>
      </c>
      <c r="H231" s="17">
        <v>5000</v>
      </c>
      <c r="I231" s="17">
        <v>0</v>
      </c>
      <c r="J231" s="17">
        <v>0</v>
      </c>
      <c r="K231" s="17">
        <v>0</v>
      </c>
      <c r="L231" s="17">
        <f t="shared" si="117"/>
        <v>5000</v>
      </c>
      <c r="M231" s="17">
        <f t="shared" si="118"/>
        <v>6250</v>
      </c>
      <c r="N231" s="61">
        <f>L231</f>
        <v>5000</v>
      </c>
      <c r="O231" s="49"/>
      <c r="P231" s="49"/>
      <c r="Q231" s="49"/>
      <c r="R231" s="49"/>
      <c r="S231" s="49"/>
    </row>
    <row r="232" spans="1:19" ht="24.95" customHeight="1" x14ac:dyDescent="0.25">
      <c r="A232" s="63"/>
      <c r="B232" s="51"/>
      <c r="C232" s="51"/>
      <c r="D232" s="51"/>
      <c r="E232" s="51"/>
      <c r="F232" s="19">
        <v>32379</v>
      </c>
      <c r="G232" s="20" t="s">
        <v>221</v>
      </c>
      <c r="H232" s="21">
        <v>300000</v>
      </c>
      <c r="I232" s="21">
        <v>0</v>
      </c>
      <c r="J232" s="21">
        <v>0</v>
      </c>
      <c r="K232" s="21">
        <v>0</v>
      </c>
      <c r="L232" s="21">
        <f>H232+I232+J232</f>
        <v>300000</v>
      </c>
      <c r="M232" s="21">
        <f>H232*1.25</f>
        <v>375000</v>
      </c>
      <c r="N232" s="64">
        <v>300000</v>
      </c>
      <c r="O232" s="49"/>
    </row>
    <row r="233" spans="1:19" s="6" customFormat="1" ht="24.95" customHeight="1" x14ac:dyDescent="0.25">
      <c r="A233" s="58"/>
      <c r="B233" s="53" t="s">
        <v>280</v>
      </c>
      <c r="C233" s="53" t="s">
        <v>269</v>
      </c>
      <c r="D233" s="53" t="s">
        <v>281</v>
      </c>
      <c r="E233" s="53" t="s">
        <v>270</v>
      </c>
      <c r="F233" s="12">
        <v>32382</v>
      </c>
      <c r="G233" s="18" t="s">
        <v>222</v>
      </c>
      <c r="H233" s="11">
        <f xml:space="preserve"> SUM(H234:H247)</f>
        <v>903000</v>
      </c>
      <c r="I233" s="11">
        <f t="shared" ref="I233:N233" si="119" xml:space="preserve"> SUM(I234:I247)</f>
        <v>0</v>
      </c>
      <c r="J233" s="11">
        <f t="shared" si="119"/>
        <v>0</v>
      </c>
      <c r="K233" s="11">
        <f t="shared" si="119"/>
        <v>0</v>
      </c>
      <c r="L233" s="11">
        <f t="shared" si="119"/>
        <v>903000</v>
      </c>
      <c r="M233" s="11">
        <f t="shared" si="119"/>
        <v>1128750</v>
      </c>
      <c r="N233" s="59">
        <f t="shared" si="119"/>
        <v>1076470</v>
      </c>
      <c r="O233" s="49"/>
      <c r="P233" s="49"/>
      <c r="Q233" s="49"/>
      <c r="R233" s="49"/>
      <c r="S233" s="49"/>
    </row>
    <row r="234" spans="1:19" s="6" customFormat="1" ht="24.95" customHeight="1" x14ac:dyDescent="0.25">
      <c r="A234" s="60"/>
      <c r="B234" s="14"/>
      <c r="C234" s="14"/>
      <c r="D234" s="14"/>
      <c r="E234" s="14"/>
      <c r="F234" s="15">
        <v>32382</v>
      </c>
      <c r="G234" s="16" t="s">
        <v>223</v>
      </c>
      <c r="H234" s="17">
        <v>132000</v>
      </c>
      <c r="I234" s="17">
        <v>0</v>
      </c>
      <c r="J234" s="17">
        <v>0</v>
      </c>
      <c r="K234" s="17">
        <v>0</v>
      </c>
      <c r="L234" s="17">
        <f t="shared" ref="L234:L247" si="120">H234+I234+J234+K234</f>
        <v>132000</v>
      </c>
      <c r="M234" s="17">
        <f t="shared" ref="M234:M247" si="121">L234*1.25</f>
        <v>165000</v>
      </c>
      <c r="N234" s="61">
        <f>L234</f>
        <v>132000</v>
      </c>
      <c r="O234" s="49"/>
      <c r="P234" s="49"/>
      <c r="Q234" s="49"/>
      <c r="R234" s="49"/>
      <c r="S234" s="49"/>
    </row>
    <row r="235" spans="1:19" s="6" customFormat="1" ht="24.95" customHeight="1" x14ac:dyDescent="0.25">
      <c r="A235" s="60"/>
      <c r="B235" s="14"/>
      <c r="C235" s="14"/>
      <c r="D235" s="14"/>
      <c r="E235" s="14"/>
      <c r="F235" s="15">
        <v>32382</v>
      </c>
      <c r="G235" s="16" t="s">
        <v>224</v>
      </c>
      <c r="H235" s="17">
        <v>150000</v>
      </c>
      <c r="I235" s="17">
        <v>0</v>
      </c>
      <c r="J235" s="17">
        <v>0</v>
      </c>
      <c r="K235" s="17">
        <v>0</v>
      </c>
      <c r="L235" s="17">
        <f t="shared" si="120"/>
        <v>150000</v>
      </c>
      <c r="M235" s="17">
        <f t="shared" si="121"/>
        <v>187500</v>
      </c>
      <c r="N235" s="61">
        <f>M235</f>
        <v>187500</v>
      </c>
      <c r="O235" s="49"/>
      <c r="P235" s="49"/>
      <c r="Q235" s="49"/>
      <c r="R235" s="49"/>
      <c r="S235" s="49"/>
    </row>
    <row r="236" spans="1:19" s="6" customFormat="1" ht="24.95" customHeight="1" x14ac:dyDescent="0.25">
      <c r="A236" s="60"/>
      <c r="B236" s="14"/>
      <c r="C236" s="14"/>
      <c r="D236" s="14"/>
      <c r="E236" s="14"/>
      <c r="F236" s="15">
        <v>32382</v>
      </c>
      <c r="G236" s="16" t="s">
        <v>225</v>
      </c>
      <c r="H236" s="17">
        <v>30000</v>
      </c>
      <c r="I236" s="17">
        <v>0</v>
      </c>
      <c r="J236" s="17">
        <v>0</v>
      </c>
      <c r="K236" s="17">
        <v>0</v>
      </c>
      <c r="L236" s="17">
        <f t="shared" si="120"/>
        <v>30000</v>
      </c>
      <c r="M236" s="17">
        <f t="shared" si="121"/>
        <v>37500</v>
      </c>
      <c r="N236" s="61">
        <f t="shared" ref="N236:N238" si="122">M236</f>
        <v>37500</v>
      </c>
      <c r="O236" s="49"/>
      <c r="P236" s="49"/>
      <c r="Q236" s="49"/>
      <c r="R236" s="49"/>
      <c r="S236" s="49"/>
    </row>
    <row r="237" spans="1:19" s="6" customFormat="1" ht="24.95" customHeight="1" x14ac:dyDescent="0.25">
      <c r="A237" s="60"/>
      <c r="B237" s="14"/>
      <c r="C237" s="14"/>
      <c r="D237" s="14"/>
      <c r="E237" s="14"/>
      <c r="F237" s="15">
        <v>32382</v>
      </c>
      <c r="G237" s="16" t="s">
        <v>226</v>
      </c>
      <c r="H237" s="17">
        <v>92000</v>
      </c>
      <c r="I237" s="17">
        <v>0</v>
      </c>
      <c r="J237" s="17">
        <v>0</v>
      </c>
      <c r="K237" s="17">
        <v>0</v>
      </c>
      <c r="L237" s="17">
        <f t="shared" si="120"/>
        <v>92000</v>
      </c>
      <c r="M237" s="17">
        <f t="shared" si="121"/>
        <v>115000</v>
      </c>
      <c r="N237" s="61">
        <f t="shared" si="122"/>
        <v>115000</v>
      </c>
      <c r="O237" s="49"/>
      <c r="P237" s="49"/>
      <c r="Q237" s="49"/>
      <c r="R237" s="49"/>
      <c r="S237" s="49"/>
    </row>
    <row r="238" spans="1:19" s="6" customFormat="1" ht="24.95" customHeight="1" x14ac:dyDescent="0.25">
      <c r="A238" s="60"/>
      <c r="B238" s="14"/>
      <c r="C238" s="14"/>
      <c r="D238" s="14"/>
      <c r="E238" s="14"/>
      <c r="F238" s="15">
        <v>32382</v>
      </c>
      <c r="G238" s="16" t="s">
        <v>227</v>
      </c>
      <c r="H238" s="17">
        <v>90000</v>
      </c>
      <c r="I238" s="17">
        <v>0</v>
      </c>
      <c r="J238" s="17">
        <v>0</v>
      </c>
      <c r="K238" s="17">
        <v>0</v>
      </c>
      <c r="L238" s="17">
        <f t="shared" si="120"/>
        <v>90000</v>
      </c>
      <c r="M238" s="17">
        <f t="shared" si="121"/>
        <v>112500</v>
      </c>
      <c r="N238" s="61">
        <f t="shared" si="122"/>
        <v>112500</v>
      </c>
      <c r="O238" s="49"/>
      <c r="P238" s="49"/>
      <c r="Q238" s="49"/>
      <c r="R238" s="49"/>
      <c r="S238" s="49"/>
    </row>
    <row r="239" spans="1:19" s="6" customFormat="1" ht="24.95" customHeight="1" x14ac:dyDescent="0.25">
      <c r="A239" s="60"/>
      <c r="B239" s="14"/>
      <c r="C239" s="14"/>
      <c r="D239" s="14"/>
      <c r="E239" s="14"/>
      <c r="F239" s="15">
        <v>32382</v>
      </c>
      <c r="G239" s="16" t="s">
        <v>228</v>
      </c>
      <c r="H239" s="17">
        <v>60000</v>
      </c>
      <c r="I239" s="17">
        <v>0</v>
      </c>
      <c r="J239" s="17">
        <v>0</v>
      </c>
      <c r="K239" s="17">
        <v>0</v>
      </c>
      <c r="L239" s="17">
        <f t="shared" si="120"/>
        <v>60000</v>
      </c>
      <c r="M239" s="17">
        <f t="shared" si="121"/>
        <v>75000</v>
      </c>
      <c r="N239" s="61">
        <f>L239 * 1.17</f>
        <v>70200</v>
      </c>
      <c r="O239" s="49"/>
      <c r="P239" s="49"/>
      <c r="Q239" s="49"/>
      <c r="R239" s="49"/>
      <c r="S239" s="49"/>
    </row>
    <row r="240" spans="1:19" s="6" customFormat="1" ht="24.95" customHeight="1" x14ac:dyDescent="0.25">
      <c r="A240" s="60"/>
      <c r="B240" s="14"/>
      <c r="C240" s="14"/>
      <c r="D240" s="14"/>
      <c r="E240" s="14"/>
      <c r="F240" s="15">
        <v>32382</v>
      </c>
      <c r="G240" s="16" t="s">
        <v>229</v>
      </c>
      <c r="H240" s="17">
        <v>50000</v>
      </c>
      <c r="I240" s="17">
        <v>0</v>
      </c>
      <c r="J240" s="17">
        <v>0</v>
      </c>
      <c r="K240" s="17">
        <v>0</v>
      </c>
      <c r="L240" s="17">
        <f t="shared" si="120"/>
        <v>50000</v>
      </c>
      <c r="M240" s="17">
        <f t="shared" si="121"/>
        <v>62500</v>
      </c>
      <c r="N240" s="61">
        <f>M240</f>
        <v>62500</v>
      </c>
      <c r="O240" s="49"/>
      <c r="P240" s="49"/>
      <c r="Q240" s="49"/>
      <c r="R240" s="49"/>
      <c r="S240" s="49"/>
    </row>
    <row r="241" spans="1:19" s="6" customFormat="1" ht="24.95" customHeight="1" x14ac:dyDescent="0.25">
      <c r="A241" s="60"/>
      <c r="B241" s="14"/>
      <c r="C241" s="14"/>
      <c r="D241" s="14"/>
      <c r="E241" s="14"/>
      <c r="F241" s="15">
        <v>32382</v>
      </c>
      <c r="G241" s="16" t="s">
        <v>230</v>
      </c>
      <c r="H241" s="17">
        <v>40000</v>
      </c>
      <c r="I241" s="17">
        <v>0</v>
      </c>
      <c r="J241" s="17">
        <v>0</v>
      </c>
      <c r="K241" s="17">
        <v>0</v>
      </c>
      <c r="L241" s="17">
        <f t="shared" si="120"/>
        <v>40000</v>
      </c>
      <c r="M241" s="17">
        <f t="shared" si="121"/>
        <v>50000</v>
      </c>
      <c r="N241" s="61">
        <f t="shared" ref="N241:N242" si="123">L241 * 1.17</f>
        <v>46800</v>
      </c>
      <c r="O241" s="49"/>
      <c r="P241" s="49"/>
      <c r="Q241" s="49"/>
      <c r="R241" s="49"/>
      <c r="S241" s="49"/>
    </row>
    <row r="242" spans="1:19" s="6" customFormat="1" ht="24.95" customHeight="1" x14ac:dyDescent="0.25">
      <c r="A242" s="60"/>
      <c r="B242" s="14"/>
      <c r="C242" s="14"/>
      <c r="D242" s="14"/>
      <c r="E242" s="14"/>
      <c r="F242" s="15">
        <v>32382</v>
      </c>
      <c r="G242" s="16" t="s">
        <v>231</v>
      </c>
      <c r="H242" s="17">
        <v>50000</v>
      </c>
      <c r="I242" s="17">
        <v>0</v>
      </c>
      <c r="J242" s="17">
        <v>0</v>
      </c>
      <c r="K242" s="17">
        <v>0</v>
      </c>
      <c r="L242" s="17">
        <f t="shared" si="120"/>
        <v>50000</v>
      </c>
      <c r="M242" s="17">
        <f t="shared" si="121"/>
        <v>62500</v>
      </c>
      <c r="N242" s="61">
        <f t="shared" si="123"/>
        <v>58500</v>
      </c>
      <c r="O242" s="49"/>
      <c r="P242" s="49"/>
      <c r="Q242" s="49"/>
      <c r="R242" s="49"/>
      <c r="S242" s="49"/>
    </row>
    <row r="243" spans="1:19" s="6" customFormat="1" ht="24.95" customHeight="1" x14ac:dyDescent="0.25">
      <c r="A243" s="60"/>
      <c r="B243" s="14"/>
      <c r="C243" s="14"/>
      <c r="D243" s="14"/>
      <c r="E243" s="14"/>
      <c r="F243" s="46" t="s">
        <v>232</v>
      </c>
      <c r="G243" s="24" t="s">
        <v>233</v>
      </c>
      <c r="H243" s="17">
        <v>100000</v>
      </c>
      <c r="I243" s="17">
        <v>0</v>
      </c>
      <c r="J243" s="17">
        <v>0</v>
      </c>
      <c r="K243" s="17">
        <v>0</v>
      </c>
      <c r="L243" s="17">
        <f t="shared" si="120"/>
        <v>100000</v>
      </c>
      <c r="M243" s="17">
        <f t="shared" si="121"/>
        <v>125000</v>
      </c>
      <c r="N243" s="61">
        <f>M243</f>
        <v>125000</v>
      </c>
      <c r="O243" s="49"/>
      <c r="P243" s="49"/>
      <c r="Q243" s="49"/>
      <c r="R243" s="49"/>
      <c r="S243" s="49"/>
    </row>
    <row r="244" spans="1:19" s="6" customFormat="1" ht="24.95" customHeight="1" x14ac:dyDescent="0.25">
      <c r="A244" s="60"/>
      <c r="B244" s="14"/>
      <c r="C244" s="14"/>
      <c r="D244" s="14"/>
      <c r="E244" s="14"/>
      <c r="F244" s="46" t="s">
        <v>232</v>
      </c>
      <c r="G244" s="24" t="s">
        <v>234</v>
      </c>
      <c r="H244" s="17">
        <v>53000</v>
      </c>
      <c r="I244" s="17">
        <v>0</v>
      </c>
      <c r="J244" s="17">
        <v>0</v>
      </c>
      <c r="K244" s="17">
        <v>0</v>
      </c>
      <c r="L244" s="17">
        <f t="shared" si="120"/>
        <v>53000</v>
      </c>
      <c r="M244" s="17">
        <f t="shared" si="121"/>
        <v>66250</v>
      </c>
      <c r="N244" s="61">
        <f t="shared" ref="N244" si="124">L244 * 1.17</f>
        <v>62009.999999999993</v>
      </c>
      <c r="O244" s="49"/>
      <c r="P244" s="49"/>
      <c r="Q244" s="49"/>
      <c r="R244" s="49"/>
      <c r="S244" s="49"/>
    </row>
    <row r="245" spans="1:19" s="6" customFormat="1" ht="24.95" customHeight="1" x14ac:dyDescent="0.25">
      <c r="A245" s="60"/>
      <c r="B245" s="14"/>
      <c r="C245" s="14"/>
      <c r="D245" s="14"/>
      <c r="E245" s="14"/>
      <c r="F245" s="46" t="s">
        <v>232</v>
      </c>
      <c r="G245" s="24" t="s">
        <v>235</v>
      </c>
      <c r="H245" s="17">
        <v>18000</v>
      </c>
      <c r="I245" s="17">
        <v>0</v>
      </c>
      <c r="J245" s="17">
        <v>0</v>
      </c>
      <c r="K245" s="17">
        <v>0</v>
      </c>
      <c r="L245" s="17">
        <f t="shared" si="120"/>
        <v>18000</v>
      </c>
      <c r="M245" s="17">
        <f t="shared" si="121"/>
        <v>22500</v>
      </c>
      <c r="N245" s="61">
        <f>M245</f>
        <v>22500</v>
      </c>
      <c r="O245" s="49"/>
      <c r="P245" s="49"/>
      <c r="Q245" s="49"/>
      <c r="R245" s="49"/>
      <c r="S245" s="49"/>
    </row>
    <row r="246" spans="1:19" s="6" customFormat="1" ht="24.95" customHeight="1" x14ac:dyDescent="0.25">
      <c r="A246" s="60"/>
      <c r="B246" s="14"/>
      <c r="C246" s="14"/>
      <c r="D246" s="14"/>
      <c r="E246" s="14"/>
      <c r="F246" s="46" t="s">
        <v>232</v>
      </c>
      <c r="G246" s="24" t="s">
        <v>236</v>
      </c>
      <c r="H246" s="17">
        <v>18000</v>
      </c>
      <c r="I246" s="17">
        <v>0</v>
      </c>
      <c r="J246" s="17">
        <v>0</v>
      </c>
      <c r="K246" s="17">
        <v>0</v>
      </c>
      <c r="L246" s="17">
        <f t="shared" si="120"/>
        <v>18000</v>
      </c>
      <c r="M246" s="17">
        <f t="shared" si="121"/>
        <v>22500</v>
      </c>
      <c r="N246" s="61">
        <f t="shared" ref="N246:N248" si="125">L246 * 1.17</f>
        <v>21060</v>
      </c>
      <c r="O246" s="49"/>
      <c r="P246" s="49"/>
      <c r="Q246" s="49"/>
      <c r="R246" s="49"/>
      <c r="S246" s="49"/>
    </row>
    <row r="247" spans="1:19" s="6" customFormat="1" ht="24.95" customHeight="1" x14ac:dyDescent="0.25">
      <c r="A247" s="60"/>
      <c r="B247" s="14"/>
      <c r="C247" s="14"/>
      <c r="D247" s="14"/>
      <c r="E247" s="14"/>
      <c r="F247" s="46" t="s">
        <v>232</v>
      </c>
      <c r="G247" s="24" t="s">
        <v>259</v>
      </c>
      <c r="H247" s="17">
        <v>20000</v>
      </c>
      <c r="I247" s="17">
        <v>0</v>
      </c>
      <c r="J247" s="17">
        <v>0</v>
      </c>
      <c r="K247" s="17">
        <v>0</v>
      </c>
      <c r="L247" s="17">
        <f t="shared" si="120"/>
        <v>20000</v>
      </c>
      <c r="M247" s="17">
        <f t="shared" si="121"/>
        <v>25000</v>
      </c>
      <c r="N247" s="61">
        <f t="shared" si="125"/>
        <v>23400</v>
      </c>
      <c r="O247" s="49"/>
      <c r="P247" s="49"/>
      <c r="Q247" s="49"/>
      <c r="R247" s="49"/>
      <c r="S247" s="49"/>
    </row>
    <row r="248" spans="1:19" ht="24.95" customHeight="1" x14ac:dyDescent="0.25">
      <c r="A248" s="58"/>
      <c r="B248" s="53" t="s">
        <v>268</v>
      </c>
      <c r="C248" s="53" t="s">
        <v>271</v>
      </c>
      <c r="D248" s="53" t="s">
        <v>274</v>
      </c>
      <c r="E248" s="53" t="s">
        <v>272</v>
      </c>
      <c r="F248" s="12">
        <v>32389</v>
      </c>
      <c r="G248" s="18" t="s">
        <v>237</v>
      </c>
      <c r="H248" s="11">
        <v>385000</v>
      </c>
      <c r="I248" s="11">
        <v>-35000</v>
      </c>
      <c r="J248" s="11">
        <v>0</v>
      </c>
      <c r="K248" s="11">
        <v>0</v>
      </c>
      <c r="L248" s="11">
        <f t="shared" ref="L248" si="126">H248+I248+J248</f>
        <v>350000</v>
      </c>
      <c r="M248" s="11">
        <f>L248*1.25</f>
        <v>437500</v>
      </c>
      <c r="N248" s="59">
        <f t="shared" si="125"/>
        <v>409500</v>
      </c>
      <c r="O248" s="49"/>
    </row>
    <row r="249" spans="1:19" ht="24.95" customHeight="1" x14ac:dyDescent="0.25">
      <c r="A249" s="58"/>
      <c r="B249" s="53" t="s">
        <v>268</v>
      </c>
      <c r="C249" s="53" t="s">
        <v>269</v>
      </c>
      <c r="D249" s="53" t="s">
        <v>274</v>
      </c>
      <c r="E249" s="53" t="s">
        <v>270</v>
      </c>
      <c r="F249" s="12">
        <v>32391</v>
      </c>
      <c r="G249" s="18" t="s">
        <v>238</v>
      </c>
      <c r="H249" s="11">
        <f>SUM(H250:H252)</f>
        <v>240000</v>
      </c>
      <c r="I249" s="11">
        <f t="shared" ref="I249:N249" si="127">SUM(I250:I252)</f>
        <v>0</v>
      </c>
      <c r="J249" s="11">
        <f t="shared" si="127"/>
        <v>0</v>
      </c>
      <c r="K249" s="11">
        <f t="shared" si="127"/>
        <v>0</v>
      </c>
      <c r="L249" s="11">
        <f t="shared" si="127"/>
        <v>150000</v>
      </c>
      <c r="M249" s="11">
        <f t="shared" si="127"/>
        <v>187500</v>
      </c>
      <c r="N249" s="59">
        <f t="shared" si="127"/>
        <v>175500</v>
      </c>
      <c r="O249" s="49"/>
    </row>
    <row r="250" spans="1:19" s="6" customFormat="1" ht="24.95" customHeight="1" x14ac:dyDescent="0.25">
      <c r="A250" s="60"/>
      <c r="B250" s="14"/>
      <c r="C250" s="14"/>
      <c r="D250" s="14"/>
      <c r="E250" s="14"/>
      <c r="F250" s="15">
        <v>323910</v>
      </c>
      <c r="G250" s="16" t="s">
        <v>239</v>
      </c>
      <c r="H250" s="17">
        <v>70000</v>
      </c>
      <c r="I250" s="17">
        <v>-5000</v>
      </c>
      <c r="J250" s="17">
        <v>0</v>
      </c>
      <c r="K250" s="17">
        <v>0</v>
      </c>
      <c r="L250" s="17">
        <v>50000</v>
      </c>
      <c r="M250" s="17">
        <f t="shared" ref="M250:M252" si="128">L250*1.25</f>
        <v>62500</v>
      </c>
      <c r="N250" s="61">
        <f t="shared" ref="N250:N252" si="129">L250 * 1.17</f>
        <v>58500</v>
      </c>
      <c r="O250" s="49"/>
      <c r="P250" s="49"/>
      <c r="Q250" s="49"/>
      <c r="R250" s="49"/>
      <c r="S250" s="49"/>
    </row>
    <row r="251" spans="1:19" s="6" customFormat="1" ht="24.95" customHeight="1" x14ac:dyDescent="0.25">
      <c r="A251" s="60"/>
      <c r="B251" s="14"/>
      <c r="C251" s="14"/>
      <c r="D251" s="14"/>
      <c r="E251" s="14"/>
      <c r="F251" s="15">
        <v>323911</v>
      </c>
      <c r="G251" s="16" t="s">
        <v>240</v>
      </c>
      <c r="H251" s="17">
        <v>70000</v>
      </c>
      <c r="I251" s="17">
        <v>-5000</v>
      </c>
      <c r="J251" s="17">
        <v>0</v>
      </c>
      <c r="K251" s="17">
        <v>0</v>
      </c>
      <c r="L251" s="17">
        <v>50000</v>
      </c>
      <c r="M251" s="17">
        <f t="shared" si="128"/>
        <v>62500</v>
      </c>
      <c r="N251" s="61">
        <f t="shared" si="129"/>
        <v>58500</v>
      </c>
      <c r="O251" s="49"/>
      <c r="P251" s="49"/>
      <c r="Q251" s="49"/>
      <c r="R251" s="49"/>
      <c r="S251" s="49"/>
    </row>
    <row r="252" spans="1:19" s="6" customFormat="1" ht="24.95" customHeight="1" x14ac:dyDescent="0.25">
      <c r="A252" s="60"/>
      <c r="B252" s="14"/>
      <c r="C252" s="14"/>
      <c r="D252" s="14"/>
      <c r="E252" s="14"/>
      <c r="F252" s="15">
        <v>323912</v>
      </c>
      <c r="G252" s="16" t="s">
        <v>241</v>
      </c>
      <c r="H252" s="17">
        <v>100000</v>
      </c>
      <c r="I252" s="17">
        <v>10000</v>
      </c>
      <c r="J252" s="17">
        <v>0</v>
      </c>
      <c r="K252" s="17">
        <v>0</v>
      </c>
      <c r="L252" s="17">
        <v>50000</v>
      </c>
      <c r="M252" s="17">
        <f t="shared" si="128"/>
        <v>62500</v>
      </c>
      <c r="N252" s="61">
        <f t="shared" si="129"/>
        <v>58500</v>
      </c>
      <c r="O252" s="49"/>
      <c r="P252" s="49"/>
      <c r="Q252" s="49"/>
      <c r="R252" s="49"/>
      <c r="S252" s="49"/>
    </row>
    <row r="253" spans="1:19" s="6" customFormat="1" ht="24.95" customHeight="1" x14ac:dyDescent="0.25">
      <c r="A253" s="58"/>
      <c r="B253" s="53"/>
      <c r="C253" s="53"/>
      <c r="D253" s="53"/>
      <c r="E253" s="53"/>
      <c r="F253" s="12">
        <v>32395</v>
      </c>
      <c r="G253" s="18" t="s">
        <v>242</v>
      </c>
      <c r="H253" s="11">
        <f xml:space="preserve"> SUM(H254:H256)</f>
        <v>645000</v>
      </c>
      <c r="I253" s="11">
        <f t="shared" ref="I253:N253" si="130" xml:space="preserve"> SUM(I254:I256)</f>
        <v>0</v>
      </c>
      <c r="J253" s="11">
        <f t="shared" si="130"/>
        <v>0</v>
      </c>
      <c r="K253" s="11">
        <f t="shared" si="130"/>
        <v>0</v>
      </c>
      <c r="L253" s="11">
        <f t="shared" si="130"/>
        <v>150000</v>
      </c>
      <c r="M253" s="11">
        <f t="shared" si="130"/>
        <v>187500</v>
      </c>
      <c r="N253" s="59">
        <f t="shared" si="130"/>
        <v>175500</v>
      </c>
      <c r="O253" s="49"/>
      <c r="P253" s="49"/>
      <c r="Q253" s="49"/>
      <c r="R253" s="49"/>
      <c r="S253" s="49"/>
    </row>
    <row r="254" spans="1:19" ht="24.95" customHeight="1" x14ac:dyDescent="0.25">
      <c r="A254" s="78"/>
      <c r="B254" s="43" t="s">
        <v>268</v>
      </c>
      <c r="C254" s="43" t="s">
        <v>271</v>
      </c>
      <c r="D254" s="43"/>
      <c r="E254" s="43" t="s">
        <v>282</v>
      </c>
      <c r="F254" s="47"/>
      <c r="G254" s="27" t="s">
        <v>243</v>
      </c>
      <c r="H254" s="17">
        <v>550000</v>
      </c>
      <c r="I254" s="17">
        <v>0</v>
      </c>
      <c r="J254" s="17">
        <v>0</v>
      </c>
      <c r="K254" s="17">
        <v>0</v>
      </c>
      <c r="L254" s="17">
        <v>50000</v>
      </c>
      <c r="M254" s="17">
        <f t="shared" ref="M254:M256" si="131">L254*1.25</f>
        <v>62500</v>
      </c>
      <c r="N254" s="61">
        <f t="shared" ref="N254:N256" si="132">L254 * 1.17</f>
        <v>58500</v>
      </c>
      <c r="O254" s="49"/>
    </row>
    <row r="255" spans="1:19" ht="24.95" customHeight="1" x14ac:dyDescent="0.25">
      <c r="A255" s="78"/>
      <c r="B255" s="43"/>
      <c r="C255" s="43"/>
      <c r="D255" s="43"/>
      <c r="E255" s="43"/>
      <c r="F255" s="47"/>
      <c r="G255" s="27" t="s">
        <v>244</v>
      </c>
      <c r="H255" s="17">
        <v>25000</v>
      </c>
      <c r="I255" s="17">
        <v>0</v>
      </c>
      <c r="J255" s="17">
        <v>0</v>
      </c>
      <c r="K255" s="17">
        <v>0</v>
      </c>
      <c r="L255" s="17">
        <v>50000</v>
      </c>
      <c r="M255" s="17">
        <f t="shared" si="131"/>
        <v>62500</v>
      </c>
      <c r="N255" s="61">
        <f t="shared" si="132"/>
        <v>58500</v>
      </c>
      <c r="O255" s="49"/>
    </row>
    <row r="256" spans="1:19" ht="24.95" customHeight="1" x14ac:dyDescent="0.25">
      <c r="A256" s="78"/>
      <c r="B256" s="43"/>
      <c r="C256" s="43"/>
      <c r="D256" s="43"/>
      <c r="E256" s="43"/>
      <c r="F256" s="47"/>
      <c r="G256" s="27" t="s">
        <v>245</v>
      </c>
      <c r="H256" s="17">
        <v>70000</v>
      </c>
      <c r="I256" s="17">
        <v>0</v>
      </c>
      <c r="J256" s="17">
        <v>0</v>
      </c>
      <c r="K256" s="17">
        <v>0</v>
      </c>
      <c r="L256" s="17">
        <v>50000</v>
      </c>
      <c r="M256" s="17">
        <f t="shared" si="131"/>
        <v>62500</v>
      </c>
      <c r="N256" s="61">
        <f t="shared" si="132"/>
        <v>58500</v>
      </c>
      <c r="O256" s="49"/>
    </row>
    <row r="257" spans="1:19" ht="24.95" customHeight="1" x14ac:dyDescent="0.25">
      <c r="A257" s="58"/>
      <c r="B257" s="53" t="s">
        <v>278</v>
      </c>
      <c r="C257" s="53" t="s">
        <v>269</v>
      </c>
      <c r="D257" s="53" t="s">
        <v>279</v>
      </c>
      <c r="E257" s="53" t="s">
        <v>270</v>
      </c>
      <c r="F257" s="12">
        <v>32396</v>
      </c>
      <c r="G257" s="18" t="s">
        <v>246</v>
      </c>
      <c r="H257" s="11">
        <v>350000</v>
      </c>
      <c r="I257" s="11">
        <v>0</v>
      </c>
      <c r="J257" s="11">
        <v>0</v>
      </c>
      <c r="K257" s="11">
        <v>0</v>
      </c>
      <c r="L257" s="11">
        <f>H257+I257+J257</f>
        <v>350000</v>
      </c>
      <c r="M257" s="11">
        <f>H257*1.25</f>
        <v>437500</v>
      </c>
      <c r="N257" s="59">
        <f t="shared" ref="N257:N261" si="133">L257 * 1.17</f>
        <v>409500</v>
      </c>
      <c r="O257" s="49"/>
    </row>
    <row r="258" spans="1:19" ht="24.95" customHeight="1" x14ac:dyDescent="0.25">
      <c r="A258" s="58"/>
      <c r="B258" s="53"/>
      <c r="C258" s="53"/>
      <c r="D258" s="53"/>
      <c r="E258" s="53"/>
      <c r="F258" s="12">
        <v>32399</v>
      </c>
      <c r="G258" s="18" t="s">
        <v>247</v>
      </c>
      <c r="H258" s="11">
        <f xml:space="preserve"> SUM(H259:H261)</f>
        <v>200000</v>
      </c>
      <c r="I258" s="11">
        <f t="shared" ref="I258:N258" si="134" xml:space="preserve"> SUM(I259:I261)</f>
        <v>49000</v>
      </c>
      <c r="J258" s="11">
        <f t="shared" si="134"/>
        <v>0</v>
      </c>
      <c r="K258" s="11">
        <f t="shared" si="134"/>
        <v>0</v>
      </c>
      <c r="L258" s="11">
        <f t="shared" si="134"/>
        <v>150000</v>
      </c>
      <c r="M258" s="11">
        <f t="shared" si="134"/>
        <v>187500</v>
      </c>
      <c r="N258" s="59">
        <f t="shared" si="134"/>
        <v>175500</v>
      </c>
      <c r="O258" s="49"/>
    </row>
    <row r="259" spans="1:19" s="6" customFormat="1" ht="24.95" customHeight="1" x14ac:dyDescent="0.25">
      <c r="A259" s="60"/>
      <c r="B259" s="14"/>
      <c r="C259" s="14"/>
      <c r="D259" s="14"/>
      <c r="E259" s="14"/>
      <c r="F259" s="15">
        <v>323997</v>
      </c>
      <c r="G259" s="16" t="s">
        <v>248</v>
      </c>
      <c r="H259" s="17">
        <v>100000</v>
      </c>
      <c r="I259" s="17">
        <v>0</v>
      </c>
      <c r="J259" s="17">
        <v>0</v>
      </c>
      <c r="K259" s="17">
        <v>0</v>
      </c>
      <c r="L259" s="17">
        <v>50000</v>
      </c>
      <c r="M259" s="17">
        <f t="shared" ref="M259:M261" si="135">L259*1.25</f>
        <v>62500</v>
      </c>
      <c r="N259" s="61">
        <f t="shared" si="133"/>
        <v>58500</v>
      </c>
      <c r="O259" s="49"/>
      <c r="P259" s="49"/>
      <c r="Q259" s="49"/>
      <c r="R259" s="49"/>
      <c r="S259" s="49"/>
    </row>
    <row r="260" spans="1:19" s="6" customFormat="1" ht="24.95" customHeight="1" x14ac:dyDescent="0.25">
      <c r="A260" s="60"/>
      <c r="B260" s="14"/>
      <c r="C260" s="14"/>
      <c r="D260" s="14"/>
      <c r="E260" s="14"/>
      <c r="F260" s="46" t="s">
        <v>249</v>
      </c>
      <c r="G260" s="24" t="s">
        <v>250</v>
      </c>
      <c r="H260" s="17">
        <v>100000</v>
      </c>
      <c r="I260" s="17">
        <v>0</v>
      </c>
      <c r="J260" s="17">
        <v>0</v>
      </c>
      <c r="K260" s="17">
        <v>0</v>
      </c>
      <c r="L260" s="17">
        <v>50000</v>
      </c>
      <c r="M260" s="17">
        <f t="shared" si="135"/>
        <v>62500</v>
      </c>
      <c r="N260" s="61">
        <f t="shared" si="133"/>
        <v>58500</v>
      </c>
      <c r="O260" s="49"/>
      <c r="P260" s="49"/>
      <c r="Q260" s="49"/>
      <c r="R260" s="49"/>
      <c r="S260" s="49"/>
    </row>
    <row r="261" spans="1:19" s="6" customFormat="1" ht="24.95" customHeight="1" x14ac:dyDescent="0.25">
      <c r="A261" s="60"/>
      <c r="B261" s="14"/>
      <c r="C261" s="14"/>
      <c r="D261" s="14"/>
      <c r="E261" s="14"/>
      <c r="F261" s="46" t="s">
        <v>298</v>
      </c>
      <c r="G261" s="24" t="s">
        <v>295</v>
      </c>
      <c r="H261" s="17">
        <v>0</v>
      </c>
      <c r="I261" s="17">
        <v>49000</v>
      </c>
      <c r="J261" s="17">
        <v>0</v>
      </c>
      <c r="K261" s="17">
        <v>0</v>
      </c>
      <c r="L261" s="17">
        <v>50000</v>
      </c>
      <c r="M261" s="17">
        <f t="shared" si="135"/>
        <v>62500</v>
      </c>
      <c r="N261" s="61">
        <f t="shared" si="133"/>
        <v>58500</v>
      </c>
      <c r="O261" s="49"/>
      <c r="P261" s="49"/>
      <c r="Q261" s="49"/>
      <c r="R261" s="49"/>
      <c r="S261" s="49"/>
    </row>
    <row r="262" spans="1:19" s="7" customFormat="1" ht="24.95" customHeight="1" x14ac:dyDescent="0.25">
      <c r="A262" s="58"/>
      <c r="B262" s="53" t="s">
        <v>268</v>
      </c>
      <c r="C262" s="53" t="s">
        <v>271</v>
      </c>
      <c r="D262" s="53" t="s">
        <v>277</v>
      </c>
      <c r="E262" s="53" t="s">
        <v>272</v>
      </c>
      <c r="F262" s="12">
        <v>3292</v>
      </c>
      <c r="G262" s="18" t="s">
        <v>251</v>
      </c>
      <c r="H262" s="11">
        <v>425000</v>
      </c>
      <c r="I262" s="11">
        <v>0</v>
      </c>
      <c r="J262" s="11">
        <v>75000</v>
      </c>
      <c r="K262" s="11">
        <v>0</v>
      </c>
      <c r="L262" s="11">
        <f t="shared" ref="L262" si="136">H262+I262+J262</f>
        <v>500000</v>
      </c>
      <c r="M262" s="11">
        <f>L262</f>
        <v>500000</v>
      </c>
      <c r="N262" s="59">
        <f>M262</f>
        <v>500000</v>
      </c>
      <c r="O262" s="49"/>
      <c r="P262" s="116"/>
      <c r="Q262" s="116"/>
      <c r="R262" s="116"/>
      <c r="S262" s="116"/>
    </row>
    <row r="263" spans="1:19" ht="24.95" customHeight="1" x14ac:dyDescent="0.25">
      <c r="A263" s="58"/>
      <c r="B263" s="53"/>
      <c r="C263" s="53"/>
      <c r="D263" s="53"/>
      <c r="E263" s="53"/>
      <c r="F263" s="12">
        <v>3293</v>
      </c>
      <c r="G263" s="18" t="s">
        <v>252</v>
      </c>
      <c r="H263" s="11">
        <f xml:space="preserve"> SUM(H264:H265)</f>
        <v>250000</v>
      </c>
      <c r="I263" s="11">
        <f t="shared" ref="I263:N263" si="137" xml:space="preserve"> SUM(I264:I265)</f>
        <v>0</v>
      </c>
      <c r="J263" s="11">
        <f t="shared" si="137"/>
        <v>0</v>
      </c>
      <c r="K263" s="11">
        <f t="shared" si="137"/>
        <v>0</v>
      </c>
      <c r="L263" s="11">
        <f t="shared" si="137"/>
        <v>100000</v>
      </c>
      <c r="M263" s="11">
        <f t="shared" si="137"/>
        <v>125000</v>
      </c>
      <c r="N263" s="59">
        <f t="shared" si="137"/>
        <v>117000</v>
      </c>
      <c r="O263" s="49"/>
    </row>
    <row r="264" spans="1:19" ht="24.95" customHeight="1" x14ac:dyDescent="0.25">
      <c r="A264" s="63"/>
      <c r="B264" s="51"/>
      <c r="C264" s="51"/>
      <c r="D264" s="51"/>
      <c r="E264" s="51"/>
      <c r="F264" s="19">
        <v>32931</v>
      </c>
      <c r="G264" s="20" t="s">
        <v>252</v>
      </c>
      <c r="H264" s="21">
        <v>150000</v>
      </c>
      <c r="I264" s="21">
        <v>0</v>
      </c>
      <c r="J264" s="21">
        <v>0</v>
      </c>
      <c r="K264" s="21">
        <v>0</v>
      </c>
      <c r="L264" s="21">
        <v>50000</v>
      </c>
      <c r="M264" s="21">
        <f t="shared" ref="M264:M265" si="138">L264*1.25</f>
        <v>62500</v>
      </c>
      <c r="N264" s="64">
        <f t="shared" ref="N264:N265" si="139">L264 * 1.17</f>
        <v>58500</v>
      </c>
      <c r="O264" s="49"/>
    </row>
    <row r="265" spans="1:19" s="6" customFormat="1" ht="24.95" customHeight="1" thickBot="1" x14ac:dyDescent="0.3">
      <c r="A265" s="79"/>
      <c r="B265" s="80"/>
      <c r="C265" s="80"/>
      <c r="D265" s="80"/>
      <c r="E265" s="80"/>
      <c r="F265" s="81" t="s">
        <v>253</v>
      </c>
      <c r="G265" s="82" t="s">
        <v>254</v>
      </c>
      <c r="H265" s="83">
        <v>100000</v>
      </c>
      <c r="I265" s="83">
        <v>0</v>
      </c>
      <c r="J265" s="83">
        <v>0</v>
      </c>
      <c r="K265" s="83">
        <v>0</v>
      </c>
      <c r="L265" s="83">
        <v>50000</v>
      </c>
      <c r="M265" s="83">
        <f t="shared" si="138"/>
        <v>62500</v>
      </c>
      <c r="N265" s="84">
        <f t="shared" si="139"/>
        <v>58500</v>
      </c>
      <c r="O265" s="49"/>
      <c r="P265" s="49"/>
      <c r="Q265" s="49"/>
      <c r="R265" s="49"/>
      <c r="S265" s="49"/>
    </row>
    <row r="266" spans="1:19" ht="24.95" customHeight="1" thickBot="1" x14ac:dyDescent="0.3">
      <c r="A266" s="85"/>
      <c r="B266" s="86"/>
      <c r="C266" s="86"/>
      <c r="D266" s="86"/>
      <c r="E266" s="86"/>
      <c r="F266" s="87"/>
      <c r="G266" s="86" t="s">
        <v>255</v>
      </c>
      <c r="H266" s="88">
        <f>H5+H8+H9+H119+H121+H127+H141+H143+H146+H147+H152+H198+H202+H206+H214+H217+H219+H220+H233+H248+H249+H253+H257+H258+H262+H263+H12+H210+H212</f>
        <v>23524500</v>
      </c>
      <c r="I266" s="88">
        <f t="shared" ref="I266:N266" si="140">I5+I8+I9+I119+I121+I127+I141+I143+I146+I147+I152+I198+I202+I206+I214+I217+I219+I220+I233+I248+I249+I253+I257+I258+I262+I263+I12+I210+I212</f>
        <v>566500</v>
      </c>
      <c r="J266" s="88">
        <f t="shared" si="140"/>
        <v>315000</v>
      </c>
      <c r="K266" s="88">
        <f t="shared" si="140"/>
        <v>181000</v>
      </c>
      <c r="L266" s="88">
        <f t="shared" si="140"/>
        <v>23753000</v>
      </c>
      <c r="M266" s="88">
        <f t="shared" si="140"/>
        <v>29566250</v>
      </c>
      <c r="N266" s="89">
        <f t="shared" si="140"/>
        <v>27195260</v>
      </c>
      <c r="O266" s="49"/>
    </row>
    <row r="267" spans="1:19" s="106" customFormat="1" x14ac:dyDescent="0.25">
      <c r="A267" s="103"/>
      <c r="B267" s="104"/>
      <c r="C267" s="104"/>
      <c r="D267" s="104"/>
      <c r="E267" s="104"/>
      <c r="F267" s="105"/>
      <c r="H267" s="107"/>
      <c r="I267" s="107"/>
      <c r="J267" s="107"/>
      <c r="K267" s="107"/>
      <c r="L267" s="107"/>
      <c r="M267" s="107"/>
      <c r="N267" s="107"/>
      <c r="O267" s="108"/>
      <c r="P267" s="108"/>
      <c r="Q267" s="108"/>
      <c r="R267" s="108"/>
      <c r="S267" s="108"/>
    </row>
    <row r="268" spans="1:19" s="106" customFormat="1" x14ac:dyDescent="0.25">
      <c r="A268" s="103"/>
      <c r="B268" s="104"/>
      <c r="C268" s="104"/>
      <c r="D268" s="104"/>
      <c r="E268" s="104"/>
      <c r="F268" s="105"/>
      <c r="H268" s="107"/>
      <c r="I268" s="107"/>
      <c r="J268" s="107"/>
      <c r="K268" s="107"/>
      <c r="L268" s="107"/>
      <c r="M268" s="107"/>
      <c r="N268" s="107"/>
      <c r="O268" s="108"/>
      <c r="P268" s="108"/>
      <c r="Q268" s="108"/>
      <c r="R268" s="108"/>
      <c r="S268" s="108"/>
    </row>
    <row r="269" spans="1:19" s="112" customFormat="1" x14ac:dyDescent="0.25">
      <c r="A269" s="109"/>
      <c r="B269" s="110"/>
      <c r="C269" s="110"/>
      <c r="D269" s="110"/>
      <c r="E269" s="110"/>
      <c r="F269" s="111"/>
      <c r="H269" s="54">
        <f t="shared" ref="H269:I269" si="141">H265+H264+H262+H261+H260+H259+H257+H256+H255+H254+H252+H251+H250+H248+H247+H246+H245+H244+H243+H242+H241+H240+H239+H238+H237+H236+H235+H234+H232+H231+H230+H228+H226+H224+H223+H222+H219+H218+H216+H215+H209+H207+H205+H204+H203+H201+H200+H199+H195+H192+H191+H190+H189+H188+H187+H186+H185+H184+H183+H182+H181+H180+H179+H178+H177+H176+H175+H174+H173+H172+H171+H169+H168+H167+H166+H165+H164+H163+H162+H161+H157+H156+H155+H151+H150+H149+H146+H145+H144+H142+H140+H139+H138+H137+H135+H134+H133+H132+H131+H130+H129+H126+H125+H124+H123+H122+H120+H118+H116+H115+H114+H112+H111+H110+H109+H107+H106+H104+H103+H102+H101+H100+H99+H97+H96+H95+H94+H93+H92+H91+H89+H88+H87+H85+H84+H83+H81+H80+H79+H78+H77+H76+H75+H74+H73+H72+H71+H70+H69+H67+H66+H65+H64+H63+H62+H60+H58+H57+H59+H56+H55+H54+H53+H52+H51+H49+H48+H45+H44+H43+H42+H41+H40+H39+H38+H37+H35+H34+H33+H32+H30+H29+H28+H27+H26+H25+H24+H23+H22+H21+H20+H19+H18+H17+H16+H15+H13+H11+H10+H8+H7+H6+H194+H211+H213+H197+H158+H46+H208+H170+H82</f>
        <v>23524500</v>
      </c>
      <c r="I269" s="54">
        <f t="shared" si="141"/>
        <v>566500</v>
      </c>
      <c r="J269" s="54">
        <f>J265+J264+J262+J261+J260+J259+J257+J256+J255+J254+J252+J251+J250+J248+J247+J246+J245+J244+J243+J242+J241+J240+J239+J238+J237+J236+J235+J234+J232+J231+J230+J228+J226+J224+J223+J222+J219+J218+J216+J215+J209+J207+J205+J204+J203+J201+J200+J199+J195+J192+J191+J190+J189+J188+J187+J186+J185+J184+J183+J182+J181+J180+J179+J178+J177+J176+J175+J174+J173+J172+J171+J169+J168+J167+J166+J165+J164+J163+J162+J161+J157+J156+J155+J151+J150+J149+J146+J145+J144+J142+J140+J139+J138+J137+J135+J134+J133+J132+J131+J130+J129+J126+J125+J124+J123+J122+J120+J118+J116+J115+J114+J112+J111+J110+J109+J107+J106+J104+J103+J102+J101+J100+J99+J97+J96+J95+J94+J93+J92+J91+J89+J88+J87+J85+J84+J83+J81+J80+J79+J78+J77+J76+J75+J74+J73+J72+J71+J70+J69+J67+J66+J65+J64+J63+J62+J60+J58+J57+J59+J56+J55+J54+J53+J52+J51+J49+J48+J45+J44+J43+J42+J41+J40+J39+J38+J37+J35+J34+J33+J32+J30+J29+J28+J27+J26+J25+J24+J23+J22+J21+J20+J19+J18+J17+J16+J15+J13+J11+J10+J8+J7+J6+J194+J211+J213+J197+J158+J46+J208+J170+J82</f>
        <v>315000</v>
      </c>
      <c r="K269" s="54">
        <f>K265+K264+K262+K261+K260+K259+K257+K256+K255+K254+K252+K251+K250+K248+K247+K246+K245+K244+K243+K242+K241+K240+K239+K238+K237+K236+K235+K234+K232+K231+K230+K228+K226+K224+K223+K222+K219+K218+K216+K215+K209+K207+K205+K204+K203+K201+K200+K199+K195+K192+K191+K190+K189+K188+K187+K186+K185+K184+K183+K182+K181+K180+K179+K178+K177+K176+K175+K174+K173+K172+K171+K169+K168+K167+K166+K165+K164+K163+K162+K161+K157+K156+K155+K151+K150+K149+K146+K145+K144+K142+K140+K139+K138+K137+K135+K134+K133+K132+K131+K130+K129+K126+K125+K124+K123+K122+K120+K118+K116+K115+K114+K112+K111+K110+K109+K107+K106+K104+K103+K102+K101+K100+K99+K97+K96+K95+K94+K93+K92+K91+K89+K88+K87+K85+K84+K83+K81+K80+K79+K78+K77+K76+K75+K74+K73+K72+K71+K70+K69+K67+K66+K65+K64+K63+K62+K60+K58+K57+K59+K56+K55+K54+K53+K52+K51+K49+K48+K45+K44+K43+K42+K41+K40+K39+K38+K37+K35+K34+K33+K32+K30+K29+K28+K27+K26+K25+K24+K23+K22+K21+K20+K19+K18+K17+K16+K15+K13+K11+K10+K8+K7+K6+K194+K211+K213+K197+K158+K46+K208+K170+K82</f>
        <v>181000</v>
      </c>
      <c r="L269" s="54">
        <f t="shared" ref="L269:N269" si="142">L265+L264+L262+L261+L260+L259+L257+L256+L255+L254+L252+L251+L250+L248+L247+L246+L245+L244+L243+L242+L241+L240+L239+L238+L237+L236+L235+L234+L232+L231+L230+L228+L226+L224+L223+L222+L219+L218+L216+L215+L209+L207+L205+L204+L203+L201+L200+L199+L195+L192+L191+L190+L189+L188+L187+L186+L185+L184+L183+L182+L181+L180+L179+L178+L177+L176+L175+L174+L173+L172+L171+L169+L168+L167+L166+L165+L164+L163+L162+L161+L157+L156+L155+L151+L150+L149+L146+L145+L144+L142+L140+L139+L138+L137+L135+L134+L133+L132+L131+L130+L129+L126+L125+L124+L123+L122+L120+L118+L116+L115+L114+L112+L111+L110+L109+L107+L106+L104+L103+L102+L101+L100+L99+L97+L96+L95+L94+L93+L92+L91+L89+L88+L87+L85+L84+L83+L81+L80+L79+L78+L77+L76+L75+L74+L73+L72+L71+L70+L69+L67+L66+L65+L64+L63+L62+L60+L58+L57+L59+L56+L55+L54+L53+L52+L51+L49+L48+L45+L44+L43+L42+L41+L40+L39+L38+L37+L35+L34+L33+L32+L30+L29+L28+L27+L26+L25+L24+L23+L22+L21+L20+L19+L18+L17+L16+L15+L13+L11+L10+L8+L7+L6+L194+L211+L213+L197+L158+L46+L208+L170+L82</f>
        <v>23753000</v>
      </c>
      <c r="M269" s="54">
        <f t="shared" si="142"/>
        <v>29566250</v>
      </c>
      <c r="N269" s="54">
        <f t="shared" si="142"/>
        <v>27195260</v>
      </c>
      <c r="O269" s="113"/>
      <c r="P269" s="113"/>
      <c r="Q269" s="113"/>
      <c r="R269" s="113"/>
      <c r="S269" s="113"/>
    </row>
    <row r="270" spans="1:19" s="106" customFormat="1" x14ac:dyDescent="0.25">
      <c r="A270" s="103"/>
      <c r="B270" s="104"/>
      <c r="C270" s="104"/>
      <c r="D270" s="104"/>
      <c r="E270" s="104"/>
      <c r="F270" s="105"/>
      <c r="H270" s="107"/>
      <c r="I270" s="107"/>
      <c r="J270" s="107"/>
      <c r="K270" s="107"/>
      <c r="L270" s="107"/>
      <c r="M270" s="107"/>
      <c r="N270" s="107"/>
      <c r="O270" s="108"/>
      <c r="P270" s="108"/>
      <c r="Q270" s="108"/>
      <c r="R270" s="108"/>
      <c r="S270" s="108"/>
    </row>
    <row r="271" spans="1:19" s="106" customFormat="1" x14ac:dyDescent="0.25">
      <c r="A271" s="103"/>
      <c r="B271" s="104"/>
      <c r="C271" s="104"/>
      <c r="D271" s="104"/>
      <c r="E271" s="104"/>
      <c r="F271" s="105"/>
      <c r="H271" s="107"/>
      <c r="I271" s="107"/>
      <c r="J271" s="107"/>
      <c r="K271" s="107"/>
      <c r="L271" s="107"/>
      <c r="M271" s="107"/>
      <c r="N271" s="107"/>
      <c r="O271" s="108"/>
      <c r="P271" s="108"/>
      <c r="Q271" s="108"/>
      <c r="R271" s="108"/>
      <c r="S271" s="108"/>
    </row>
    <row r="272" spans="1:19" s="106" customFormat="1" x14ac:dyDescent="0.25">
      <c r="A272" s="103"/>
      <c r="B272" s="104"/>
      <c r="C272" s="104"/>
      <c r="D272" s="104"/>
      <c r="E272" s="104"/>
      <c r="F272" s="105"/>
      <c r="H272" s="107"/>
      <c r="I272" s="107"/>
      <c r="J272" s="107"/>
      <c r="K272" s="107"/>
      <c r="L272" s="107"/>
      <c r="M272" s="107"/>
      <c r="N272" s="107"/>
      <c r="O272" s="108"/>
      <c r="P272" s="108"/>
      <c r="Q272" s="108"/>
      <c r="R272" s="108"/>
      <c r="S272" s="108"/>
    </row>
    <row r="273" spans="1:19" s="106" customFormat="1" x14ac:dyDescent="0.25">
      <c r="A273" s="103"/>
      <c r="B273" s="104"/>
      <c r="C273" s="104"/>
      <c r="D273" s="104"/>
      <c r="E273" s="104"/>
      <c r="F273" s="105"/>
      <c r="H273" s="107"/>
      <c r="I273" s="107"/>
      <c r="J273" s="107"/>
      <c r="K273" s="107"/>
      <c r="L273" s="107"/>
      <c r="M273" s="107"/>
      <c r="N273" s="107"/>
      <c r="O273" s="108"/>
      <c r="P273" s="108"/>
      <c r="Q273" s="108"/>
      <c r="R273" s="108"/>
      <c r="S273" s="108"/>
    </row>
    <row r="274" spans="1:19" s="106" customFormat="1" x14ac:dyDescent="0.25">
      <c r="A274" s="103"/>
      <c r="B274" s="104"/>
      <c r="C274" s="104"/>
      <c r="D274" s="104"/>
      <c r="E274" s="104"/>
      <c r="F274" s="105"/>
      <c r="H274" s="107"/>
      <c r="I274" s="107"/>
      <c r="J274" s="107"/>
      <c r="K274" s="107"/>
      <c r="L274" s="107"/>
      <c r="M274" s="107"/>
      <c r="N274" s="107"/>
      <c r="O274" s="108"/>
      <c r="P274" s="108"/>
      <c r="Q274" s="108"/>
      <c r="R274" s="108"/>
      <c r="S274" s="108"/>
    </row>
    <row r="275" spans="1:19" s="106" customFormat="1" x14ac:dyDescent="0.25">
      <c r="A275" s="103"/>
      <c r="B275" s="104"/>
      <c r="C275" s="104"/>
      <c r="D275" s="104"/>
      <c r="E275" s="104"/>
      <c r="F275" s="105"/>
      <c r="H275" s="107"/>
      <c r="I275" s="107"/>
      <c r="J275" s="107"/>
      <c r="K275" s="107"/>
      <c r="L275" s="107"/>
      <c r="M275" s="107"/>
      <c r="N275" s="107"/>
      <c r="O275" s="108"/>
      <c r="P275" s="108"/>
      <c r="Q275" s="108"/>
      <c r="R275" s="108"/>
      <c r="S275" s="108"/>
    </row>
    <row r="276" spans="1:19" s="106" customFormat="1" x14ac:dyDescent="0.25">
      <c r="A276" s="103"/>
      <c r="B276" s="104"/>
      <c r="C276" s="104"/>
      <c r="D276" s="104"/>
      <c r="E276" s="104"/>
      <c r="F276" s="105"/>
      <c r="H276" s="107"/>
      <c r="I276" s="107"/>
      <c r="J276" s="107"/>
      <c r="K276" s="107"/>
      <c r="L276" s="107"/>
      <c r="M276" s="107"/>
      <c r="N276" s="107"/>
      <c r="O276" s="108"/>
      <c r="P276" s="108"/>
      <c r="Q276" s="108"/>
      <c r="R276" s="108"/>
      <c r="S276" s="108"/>
    </row>
    <row r="277" spans="1:19" s="106" customFormat="1" x14ac:dyDescent="0.25">
      <c r="A277" s="103"/>
      <c r="B277" s="104"/>
      <c r="C277" s="104"/>
      <c r="D277" s="104"/>
      <c r="E277" s="104"/>
      <c r="F277" s="105"/>
      <c r="H277" s="107"/>
      <c r="I277" s="107"/>
      <c r="J277" s="107"/>
      <c r="K277" s="107"/>
      <c r="L277" s="107"/>
      <c r="M277" s="107"/>
      <c r="N277" s="107"/>
      <c r="O277" s="108"/>
      <c r="P277" s="108"/>
      <c r="Q277" s="108"/>
      <c r="R277" s="108"/>
      <c r="S277" s="108"/>
    </row>
    <row r="278" spans="1:19" s="106" customFormat="1" x14ac:dyDescent="0.25">
      <c r="A278" s="103"/>
      <c r="B278" s="104"/>
      <c r="C278" s="104"/>
      <c r="D278" s="104"/>
      <c r="E278" s="104"/>
      <c r="F278" s="105"/>
      <c r="H278" s="107"/>
      <c r="I278" s="107"/>
      <c r="J278" s="107"/>
      <c r="K278" s="107"/>
      <c r="L278" s="107"/>
      <c r="M278" s="107"/>
      <c r="N278" s="107"/>
      <c r="O278" s="108"/>
      <c r="P278" s="108"/>
      <c r="Q278" s="108"/>
      <c r="R278" s="108"/>
      <c r="S278" s="108"/>
    </row>
    <row r="279" spans="1:19" s="106" customFormat="1" x14ac:dyDescent="0.25">
      <c r="A279" s="103"/>
      <c r="B279" s="104"/>
      <c r="C279" s="104"/>
      <c r="D279" s="104"/>
      <c r="E279" s="104"/>
      <c r="F279" s="105"/>
      <c r="H279" s="107"/>
      <c r="I279" s="107"/>
      <c r="J279" s="107"/>
      <c r="K279" s="107"/>
      <c r="L279" s="107"/>
      <c r="M279" s="107"/>
      <c r="N279" s="107"/>
      <c r="O279" s="108"/>
      <c r="P279" s="108"/>
      <c r="Q279" s="108"/>
      <c r="R279" s="108"/>
      <c r="S279" s="108"/>
    </row>
  </sheetData>
  <mergeCells count="1">
    <mergeCell ref="A2:N2"/>
  </mergeCells>
  <pageMargins left="0.31496062992125984" right="0.31496062992125984" top="0.74803149606299213" bottom="0.35433070866141736" header="0.31496062992125984" footer="0"/>
  <pageSetup paperSize="9" scale="62" fitToHeight="0" orientation="landscape" horizontalDpi="300" verticalDpi="300" r:id="rId1"/>
  <headerFooter>
    <oddHeader>&amp;L&amp;K000000Upravno vijeće
27. prosinca 2016.&amp;CRebalans plana nabave materijala, energije i usluga za 2016. godinu&amp;R49. sjednica
Točka 3b.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2016 - 3. rebalans 2016-12</vt:lpstr>
      <vt:lpstr>'Plan 2016 - 3. rebalans 2016-12'!Ispis_naslova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2016-12-23T07:04:00Z</cp:lastPrinted>
  <dcterms:created xsi:type="dcterms:W3CDTF">2015-12-14T10:40:56Z</dcterms:created>
  <dcterms:modified xsi:type="dcterms:W3CDTF">2016-12-23T07:04:16Z</dcterms:modified>
</cp:coreProperties>
</file>