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4. PLAN 2021 - 2. REBALANS 2021-12/"/>
    </mc:Choice>
  </mc:AlternateContent>
  <xr:revisionPtr revIDLastSave="114" documentId="8_{1C147097-0609-4C90-9AF0-52EDD3D4D11B}" xr6:coauthVersionLast="47" xr6:coauthVersionMax="47" xr10:uidLastSave="{03407FAE-155E-43F1-A148-AF8968B4C176}"/>
  <bookViews>
    <workbookView xWindow="-120" yWindow="-120" windowWidth="29040" windowHeight="15840" xr2:uid="{00000000-000D-0000-FFFF-FFFF00000000}"/>
  </bookViews>
  <sheets>
    <sheet name="PLAN 2021." sheetId="2" r:id="rId1"/>
    <sheet name="Nerealizirano 2020" sheetId="3" r:id="rId2"/>
  </sheets>
  <definedNames>
    <definedName name="_xlnm._FilterDatabase" localSheetId="0" hidden="1">'PLAN 2021.'!$A$4:$Q$52</definedName>
    <definedName name="_xlnm.Print_Titles" localSheetId="0">'PLAN 2021.'!$4:$4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L3" i="2"/>
  <c r="M3" i="2"/>
  <c r="N3" i="2"/>
  <c r="O3" i="2"/>
  <c r="J3" i="2"/>
  <c r="O52" i="2"/>
  <c r="N46" i="2" l="1"/>
  <c r="K5" i="2"/>
  <c r="L5" i="2"/>
  <c r="O5" i="2"/>
  <c r="J5" i="2"/>
  <c r="K12" i="2"/>
  <c r="K11" i="2" s="1"/>
  <c r="L12" i="2"/>
  <c r="J12" i="2"/>
  <c r="K22" i="2"/>
  <c r="L22" i="2"/>
  <c r="J22" i="2"/>
  <c r="K26" i="2"/>
  <c r="L26" i="2"/>
  <c r="J26" i="2"/>
  <c r="K28" i="2"/>
  <c r="L28" i="2"/>
  <c r="J28" i="2"/>
  <c r="K30" i="2"/>
  <c r="L30" i="2"/>
  <c r="J30" i="2"/>
  <c r="K37" i="2"/>
  <c r="L37" i="2"/>
  <c r="K39" i="2"/>
  <c r="L39" i="2"/>
  <c r="K43" i="2"/>
  <c r="L43" i="2"/>
  <c r="O43" i="2"/>
  <c r="K45" i="2"/>
  <c r="L45" i="2"/>
  <c r="K48" i="2"/>
  <c r="K47" i="2" s="1"/>
  <c r="L48" i="2"/>
  <c r="L47" i="2" s="1"/>
  <c r="O48" i="2"/>
  <c r="O47" i="2" s="1"/>
  <c r="O45" i="2"/>
  <c r="M51" i="2"/>
  <c r="M50" i="2"/>
  <c r="N50" i="2" s="1"/>
  <c r="M49" i="2"/>
  <c r="M46" i="2"/>
  <c r="M45" i="2" s="1"/>
  <c r="M44" i="2"/>
  <c r="M43" i="2" s="1"/>
  <c r="M42" i="2"/>
  <c r="N42" i="2" s="1"/>
  <c r="M41" i="2"/>
  <c r="M40" i="2"/>
  <c r="M38" i="2"/>
  <c r="O38" i="2" s="1"/>
  <c r="O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29" i="2"/>
  <c r="N29" i="2" s="1"/>
  <c r="N28" i="2" s="1"/>
  <c r="M27" i="2"/>
  <c r="N27" i="2" s="1"/>
  <c r="N26" i="2" s="1"/>
  <c r="M25" i="2"/>
  <c r="M24" i="2"/>
  <c r="N24" i="2" s="1"/>
  <c r="M23" i="2"/>
  <c r="M21" i="2"/>
  <c r="O21" i="2" s="1"/>
  <c r="M20" i="2"/>
  <c r="N20" i="2" s="1"/>
  <c r="M18" i="2"/>
  <c r="O18" i="2" s="1"/>
  <c r="M17" i="2"/>
  <c r="N17" i="2" s="1"/>
  <c r="O17" i="2" s="1"/>
  <c r="M16" i="2"/>
  <c r="N16" i="2" s="1"/>
  <c r="M15" i="2"/>
  <c r="O15" i="2" s="1"/>
  <c r="M14" i="2"/>
  <c r="N14" i="2" s="1"/>
  <c r="M13" i="2"/>
  <c r="M7" i="2"/>
  <c r="M8" i="2"/>
  <c r="M9" i="2"/>
  <c r="N9" i="2" s="1"/>
  <c r="M10" i="2"/>
  <c r="N10" i="2" s="1"/>
  <c r="M6" i="2"/>
  <c r="N6" i="2" s="1"/>
  <c r="J37" i="2"/>
  <c r="J39" i="2"/>
  <c r="J43" i="2"/>
  <c r="J45" i="2"/>
  <c r="J48" i="2"/>
  <c r="J47" i="2" s="1"/>
  <c r="N45" i="2"/>
  <c r="N44" i="2"/>
  <c r="N43" i="2" s="1"/>
  <c r="O23" i="2"/>
  <c r="N13" i="2"/>
  <c r="M28" i="2" l="1"/>
  <c r="M39" i="2"/>
  <c r="M48" i="2"/>
  <c r="M47" i="2" s="1"/>
  <c r="N41" i="2"/>
  <c r="N30" i="2"/>
  <c r="M5" i="2"/>
  <c r="M12" i="2"/>
  <c r="N5" i="2"/>
  <c r="M26" i="2"/>
  <c r="M37" i="2"/>
  <c r="M30" i="2"/>
  <c r="M22" i="2"/>
  <c r="K52" i="2"/>
  <c r="N51" i="2"/>
  <c r="O24" i="2"/>
  <c r="O22" i="2" s="1"/>
  <c r="O14" i="2"/>
  <c r="N18" i="2"/>
  <c r="N38" i="2"/>
  <c r="N37" i="2" s="1"/>
  <c r="O16" i="2"/>
  <c r="N21" i="2"/>
  <c r="O13" i="2"/>
  <c r="N49" i="2"/>
  <c r="N48" i="2" s="1"/>
  <c r="N47" i="2" s="1"/>
  <c r="N8" i="2"/>
  <c r="N15" i="2"/>
  <c r="N12" i="2" s="1"/>
  <c r="N23" i="2"/>
  <c r="N22" i="2" s="1"/>
  <c r="O20" i="2"/>
  <c r="N7" i="2"/>
  <c r="N40" i="2"/>
  <c r="N39" i="2" s="1"/>
  <c r="O42" i="2"/>
  <c r="O41" i="2"/>
  <c r="O40" i="2"/>
  <c r="O36" i="2"/>
  <c r="O35" i="2"/>
  <c r="O32" i="2"/>
  <c r="O31" i="2"/>
  <c r="O39" i="2" l="1"/>
  <c r="O12" i="2"/>
  <c r="L19" i="2"/>
  <c r="J19" i="2"/>
  <c r="J11" i="2" l="1"/>
  <c r="J52" i="2" s="1"/>
  <c r="M19" i="2"/>
  <c r="L11" i="2"/>
  <c r="L52" i="2" s="1"/>
  <c r="N25" i="2"/>
  <c r="M11" i="2" l="1"/>
  <c r="O19" i="2"/>
  <c r="O11" i="2" s="1"/>
  <c r="N19" i="2"/>
  <c r="N11" i="2" s="1"/>
  <c r="M52" i="2" l="1"/>
  <c r="N52" i="2"/>
  <c r="O29" i="2" l="1"/>
  <c r="O28" i="2" s="1"/>
  <c r="O27" i="2"/>
  <c r="O26" i="2" s="1"/>
  <c r="O33" i="2" l="1"/>
  <c r="O30" i="2" l="1"/>
</calcChain>
</file>

<file path=xl/sharedStrings.xml><?xml version="1.0" encoding="utf-8"?>
<sst xmlns="http://schemas.openxmlformats.org/spreadsheetml/2006/main" count="310" uniqueCount="145">
  <si>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</si>
  <si>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</si>
  <si>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</si>
  <si>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</si>
  <si>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</si>
  <si>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</si>
  <si>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</si>
  <si>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</si>
  <si>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</si>
  <si>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NAPOMENA</t>
  </si>
  <si>
    <t>NE</t>
  </si>
  <si>
    <t>ZAVOD</t>
  </si>
  <si>
    <t>PROVODI URED ZA JAVNU NABAVU GRADA ZAGREBA</t>
  </si>
  <si>
    <t>PLANIRANA  VRIJEDNOST PREDMETA NABAVE (PDV UKLJUČEN)</t>
  </si>
  <si>
    <t>RAČUNALA I RAČUNALNA OPREMA</t>
  </si>
  <si>
    <t>30230000-0</t>
  </si>
  <si>
    <t>DA</t>
  </si>
  <si>
    <t xml:space="preserve">UREDSKI NAMJEŠTAJ </t>
  </si>
  <si>
    <t>LICENCE</t>
  </si>
  <si>
    <t>OTVORENI POSTUPAK</t>
  </si>
  <si>
    <t>OKVIRNI SPORAZUM</t>
  </si>
  <si>
    <t>3 GODINE</t>
  </si>
  <si>
    <t>DIJELOVI ZA RAČUNALA I RAČUNALNA PERIFERIJA</t>
  </si>
  <si>
    <t>ULAGANJA U RAČUNALNE PROGRAME</t>
  </si>
  <si>
    <t>UNIFLOW LICENCE - PRINT MANAGEMENT</t>
  </si>
  <si>
    <t>39130000-2</t>
  </si>
  <si>
    <t>30213000-5</t>
  </si>
  <si>
    <t>UGOVOR</t>
  </si>
  <si>
    <t xml:space="preserve">60 DANA </t>
  </si>
  <si>
    <t>30232000-4</t>
  </si>
  <si>
    <t>OSTALA UREDSKA OPREMA</t>
  </si>
  <si>
    <t>30190000-7</t>
  </si>
  <si>
    <t>EPIDEMIOLOGIJA</t>
  </si>
  <si>
    <t xml:space="preserve">PRIJEVOZNA SREDSTVA </t>
  </si>
  <si>
    <t>34100000-8</t>
  </si>
  <si>
    <t>REDIZAJN WEB STANICE</t>
  </si>
  <si>
    <t>72267100-0</t>
  </si>
  <si>
    <t xml:space="preserve">GRUPA 1. DESKTOP RAČUNALA </t>
  </si>
  <si>
    <t>RADNA STANICA - MAMOGRAFIJA</t>
  </si>
  <si>
    <t xml:space="preserve">GERONTOLOGIJA </t>
  </si>
  <si>
    <t>IZRADA MREŽNE STRANICE I POSTAVLJANJE PRIRUČNIKA  ZA MOBILNE UREĐAJE</t>
  </si>
  <si>
    <t>72000000-5</t>
  </si>
  <si>
    <t>GODIŠNJA LICENCA ZA MICROSOFT POSLUŽITELJE I KLIJENTSKA RAČUNALA</t>
  </si>
  <si>
    <t>PROCIJENJENA VRIJEDNOST ZA 2021. GODINU</t>
  </si>
  <si>
    <t>GODIŠNJA LICENCA ZA NAJAM DISKOVNOG PROSTORA</t>
  </si>
  <si>
    <t>ANTIVIRUSNA ZAŠTITA</t>
  </si>
  <si>
    <t>JEDNOSTAVNA NABAVA</t>
  </si>
  <si>
    <t>48761000-0</t>
  </si>
  <si>
    <t xml:space="preserve">72252000-6 </t>
  </si>
  <si>
    <t>GRUPA 2. UREĐAJI ZA FOTOKOPIRANJE I PRINTANJE</t>
  </si>
  <si>
    <t xml:space="preserve">GRUPA 3. PRIJENOSNA RAČUNALA </t>
  </si>
  <si>
    <t>SVIBANJ 2021.</t>
  </si>
  <si>
    <t>MIKROBIOLOGIJA</t>
  </si>
  <si>
    <t>ZAMJENA VATROZIDA S DODATNOM OPREMOM</t>
  </si>
  <si>
    <t>MOTORNA VOZILA (7 KOMADA)</t>
  </si>
  <si>
    <t>LABORATORIJSKA OPREMA</t>
  </si>
  <si>
    <t>EKOLGOIJA</t>
  </si>
  <si>
    <t xml:space="preserve">MEDICINSKA OPREMA </t>
  </si>
  <si>
    <t>33100000-1</t>
  </si>
  <si>
    <t>ICP MS</t>
  </si>
  <si>
    <t>38000000-5</t>
  </si>
  <si>
    <t>38430000-8</t>
  </si>
  <si>
    <t xml:space="preserve">EKOLOGIJA </t>
  </si>
  <si>
    <t xml:space="preserve">SITNA LABORATORIJSKA OPREMA </t>
  </si>
  <si>
    <t>LABORATORIJSKI HLADNJACI I LEDENICE</t>
  </si>
  <si>
    <t>EKOLOGIJA I MIKROBIOLOGIJA</t>
  </si>
  <si>
    <t>OPREMA ZA SLUŽBU ZA KLINIČKU MIKROBIOLOGIJU</t>
  </si>
  <si>
    <t>38434540-3</t>
  </si>
  <si>
    <t>LIPANJ 2021.</t>
  </si>
  <si>
    <t>SERVER ZA SLUŽBU MIKROBIOLOGIJE I ZAMJENA BACKUP SUSTAVA</t>
  </si>
  <si>
    <t>VELJAČA 2021</t>
  </si>
  <si>
    <t>OŽUJAK 2021</t>
  </si>
  <si>
    <t>60 DANA</t>
  </si>
  <si>
    <t>NOVA PROCIJENJENA VRIJEDNOST ZA 2021. GODINU</t>
  </si>
  <si>
    <t>EVV-03-2021</t>
  </si>
  <si>
    <t>EMV-13-2021</t>
  </si>
  <si>
    <t>BN-07-2021</t>
  </si>
  <si>
    <t>BN-10-2021</t>
  </si>
  <si>
    <t>UREĐAJI ZA ISPITIVANJE KVALITETE ZRAKA</t>
  </si>
  <si>
    <t>BN-08-2021</t>
  </si>
  <si>
    <t>38540000-2</t>
  </si>
  <si>
    <t>NAVOD FINANCIRA LI SE UGOVOR IZ FONDOVA EU</t>
  </si>
  <si>
    <t>EMV-21-2021</t>
  </si>
  <si>
    <t>NABAVA SITNE LABORATORIJSKE OPREME ZA POTREBE PROJEKTA "ISTRAŽIVANJE UTJECAJA KLIMATSKIH PROMJENA NA RAZVOJ PLIJESNI, MIKOTOKSINA I KVALITETU ŽITARICA S PRIJEDLOGOM MJERA"</t>
  </si>
  <si>
    <t>EMV-15-2021</t>
  </si>
  <si>
    <t>EMV-19-2021</t>
  </si>
  <si>
    <t>EMV-24-2021</t>
  </si>
  <si>
    <t>EMV-25-2021</t>
  </si>
  <si>
    <t>32420000-3</t>
  </si>
  <si>
    <t>EVV-08-2021</t>
  </si>
  <si>
    <t>72200000-7</t>
  </si>
  <si>
    <t>NABAVA USLUGA RAZVOJA APLIKACIJE</t>
  </si>
  <si>
    <t>NABAVA USLUGA RAZVOJA SUČELJA</t>
  </si>
  <si>
    <t>NABAVA USLUGA TEHNIČKOG KONZULTANTA ZA RAZVOJ MATEMATIČKIH MODELA</t>
  </si>
  <si>
    <t>BN-05-2021</t>
  </si>
  <si>
    <t>UREDSKI STOLCI</t>
  </si>
  <si>
    <t>BN-19-2021</t>
  </si>
  <si>
    <t>HITNA NABAVA PRINTERA ZA POTREBE CIJEPLJENJA</t>
  </si>
  <si>
    <t>BN-18-2021</t>
  </si>
  <si>
    <t xml:space="preserve">30232110-8 </t>
  </si>
  <si>
    <t>BN-26-2021</t>
  </si>
  <si>
    <t xml:space="preserve">NABAVA SOFTVERSKOG RJEŠENJA ZA CERTIFICIRANJE EKOLOŠKE PROIZVODNJE </t>
  </si>
  <si>
    <t xml:space="preserve">48000000-8 </t>
  </si>
  <si>
    <t>BN-22-2021</t>
  </si>
  <si>
    <t>EKOLOGIJA</t>
  </si>
  <si>
    <t>BN-21-2021</t>
  </si>
  <si>
    <t>USLUGA NADOGRADNJE PROGRAMSKOG RJEŠENJA EKOLOŠKE KARTE GRADA ZAGREBA</t>
  </si>
  <si>
    <t xml:space="preserve">71356000-8 </t>
  </si>
  <si>
    <t>NABAVA RAČUNALA I PISAČA, GRUPE:</t>
  </si>
  <si>
    <t>NABAVA RAMPA, SUSTAV ZA KONTROLU ULAZA RFID KARTICAMA, DALJINSKIM UPRAVLJAČIMA, IP VIDEO PORTAFONOM</t>
  </si>
  <si>
    <t>DODATNA ULAGANJA U OSTALU NEFINANCIJSKU IMOVINU</t>
  </si>
  <si>
    <t>RUJAN 2021</t>
  </si>
  <si>
    <t>EVV-05-2021</t>
  </si>
  <si>
    <t>EVIDENCIJSKI BROJ NABAVE</t>
  </si>
  <si>
    <t>POVEĆANJE
/ SMANJENJE
1. REBALANS 
22.04.2021.</t>
  </si>
  <si>
    <t xml:space="preserve">IZNOS TROŠKA U FINANCIJSKOM PLANU </t>
  </si>
  <si>
    <t>NABAVA USLUGA ZA PROJEKT "SUSTAV ZA DETEKCIJU I PRAĆENJE KRETANJA ZAGAĐENJA ZRAKA U URBANIM PODRUČJIMA", GRUPE:</t>
  </si>
  <si>
    <t>UREĐAJI, STROJEVI I OPREMA ZA OSTALE NAMJENE</t>
  </si>
  <si>
    <t>FC SWITCH ZA SERVER SOBU</t>
  </si>
  <si>
    <t>NABAVA MREŽNIH PREKLOPNIKA ZA SERVER SOBU</t>
  </si>
  <si>
    <t>LABORATORIJSKI NAMJEŠTAJ (SLUŽBA ZA ZAŠTITU OKOLIŠA I ZDRAVSTVENU EKOLOGIJU)</t>
  </si>
  <si>
    <t>REDOMAT (3 KOMADA)</t>
  </si>
  <si>
    <t>BN-28-2021</t>
  </si>
  <si>
    <t>51514000-8</t>
  </si>
  <si>
    <t>DODATNA ULAGANJA NA GRAĐEVINSKIM OBJEKTIMA</t>
  </si>
  <si>
    <t>NAKNADNI RADOVI NA REKONSTRUKCIJI "CENTRA ZA SIGURNOST I KVALITETU HRANE"</t>
  </si>
  <si>
    <t>STUDENI 2021</t>
  </si>
  <si>
    <t>Plan nabave dugotrajne nefinancijske imovine za 2021. godinu - II. Rebalans 2021-12</t>
  </si>
  <si>
    <t>POVEĆANJE 
/ SMANJENJE 
2. REBALANS
27.12.2021.</t>
  </si>
  <si>
    <t>PROCIJENJENA VRIJEDNOST ZA 2020. GODINU</t>
  </si>
  <si>
    <t xml:space="preserve">IZNOS TROŠKA U FINAN. PLANU </t>
  </si>
  <si>
    <t>MEDICINSKA OPREMA - MAMOGRAFIJA</t>
  </si>
  <si>
    <t>EMV-33-2020</t>
  </si>
  <si>
    <t>33111000-1</t>
  </si>
  <si>
    <t>OTOVRENI POSTUPAK</t>
  </si>
  <si>
    <t>LISTOPAD 2020.</t>
  </si>
  <si>
    <t xml:space="preserve">30 DANA </t>
  </si>
  <si>
    <t>NABAVA OPREME ZA MAMOGRAFIJU</t>
  </si>
  <si>
    <t>EVV-04-2020</t>
  </si>
  <si>
    <t xml:space="preserve">38434540-3 </t>
  </si>
  <si>
    <t>EMV-36-2020</t>
  </si>
  <si>
    <t>STUDENI 2020.</t>
  </si>
  <si>
    <t>AUTOMATIZIRANA RADNA STANICA ZA PIPETIRANJE</t>
  </si>
  <si>
    <t>VISOKOPROTOČNI U POTPUNOSTI AUTOMATIZIRANI UREĐAJ ZA AMPLIFIKACIJU NUKLEINSKE KISELINE</t>
  </si>
  <si>
    <t xml:space="preserve">PREGOVARAČKI POSTUPAK BEZ PRETHODNE OBJAVE POZIVA NA NADMETANJE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</si>
</sst>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9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9"/>
      <name val="Calibri Light"/>
      <family val="2"/>
      <charset val="238"/>
    </font>
    <font>
      <b/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color theme="0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6" borderId="2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right" vertical="center"/>
    </xf>
    <xf numFmtId="3" fontId="4" fillId="8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left" vertical="center" wrapText="1"/>
    </xf>
    <xf numFmtId="3" fontId="2" fillId="9" borderId="5" xfId="0" applyNumberFormat="1" applyFont="1" applyFill="1" applyBorder="1" applyAlignment="1">
      <alignment vertical="center" wrapText="1"/>
    </xf>
    <xf numFmtId="0" fontId="1" fillId="9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0" fillId="0" borderId="0" xfId="0" applyFont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3" fillId="0" borderId="0" xfId="0" applyNumberFormat="1" applyFont="1"/>
    <xf numFmtId="4" fontId="3" fillId="0" borderId="0" xfId="0" applyNumberFormat="1" applyFont="1" applyAlignment="1">
      <alignment wrapText="1"/>
    </xf>
    <xf numFmtId="0" fontId="5" fillId="6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71"/>
  <sheetViews>
    <sheetView tabSelected="1" zoomScaleNormal="100" workbookViewId="0">
      <pane ySplit="4" topLeftCell="A5" activePane="bottomLeft" state="frozen"/>
      <selection activeCell="I8" sqref="I8"/>
      <selection pane="bottomLeft" activeCell="G10" sqref="G10"/>
    </sheetView>
  </sheetViews>
  <sheetFormatPr defaultColWidth="9.140625" defaultRowHeight="12" x14ac:dyDescent="0.2"/>
  <cols>
    <col min="1" max="1" width="13.28515625" style="101" customWidth="1"/>
    <col min="2" max="3" width="13.28515625" style="102" customWidth="1"/>
    <col min="4" max="8" width="13.28515625" style="101" customWidth="1"/>
    <col min="9" max="9" width="39.7109375" style="101" customWidth="1"/>
    <col min="10" max="13" width="15.140625" style="103" customWidth="1"/>
    <col min="14" max="14" width="14.42578125" style="103" customWidth="1"/>
    <col min="15" max="15" width="14.5703125" style="111" customWidth="1"/>
    <col min="16" max="16" width="14.5703125" style="105" customWidth="1"/>
    <col min="17" max="17" width="29" style="101" customWidth="1"/>
    <col min="18" max="18" width="10" style="101" bestFit="1" customWidth="1"/>
    <col min="19" max="19" width="10.85546875" style="103" bestFit="1" customWidth="1"/>
    <col min="20" max="16384" width="9.140625" style="101"/>
  </cols>
  <sheetData>
    <row r="2" spans="1:20" ht="24.95" customHeight="1" thickBot="1" x14ac:dyDescent="0.25">
      <c r="A2" s="37"/>
      <c r="B2" s="113" t="s">
        <v>127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20" s="62" customFormat="1" ht="15" customHeight="1" thickTop="1" x14ac:dyDescent="0.2">
      <c r="B3" s="63"/>
      <c r="C3" s="63"/>
      <c r="J3" s="64">
        <f>J6+J7+J8+J9+J10+J13+J14+J15+J16+J17+J18+J19+J20+J21+J23+J24+J25+J27+J29+J31+J32+J33+J34+J35+J38+J40+J36+J41+J42+J44+J46+J49+J50+J51</f>
        <v>7175500</v>
      </c>
      <c r="K3" s="64">
        <f t="shared" ref="K3:O3" si="0">K6+K7+K8+K9+K10+K13+K14+K15+K16+K17+K18+K19+K20+K21+K23+K24+K25+K27+K29+K31+K32+K33+K34+K35+K38+K40+K36+K41+K42+K44+K46+K49+K50+K51</f>
        <v>1738500</v>
      </c>
      <c r="L3" s="64">
        <f t="shared" si="0"/>
        <v>7465699</v>
      </c>
      <c r="M3" s="64">
        <f t="shared" si="0"/>
        <v>16379699</v>
      </c>
      <c r="N3" s="64">
        <f t="shared" si="0"/>
        <v>20474623.75</v>
      </c>
      <c r="O3" s="64">
        <f t="shared" si="0"/>
        <v>3921889</v>
      </c>
      <c r="P3" s="65"/>
      <c r="S3" s="64"/>
    </row>
    <row r="4" spans="1:20" s="102" customFormat="1" ht="60" x14ac:dyDescent="0.2">
      <c r="A4" s="38" t="s">
        <v>113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15" t="s">
        <v>43</v>
      </c>
      <c r="K4" s="15" t="s">
        <v>114</v>
      </c>
      <c r="L4" s="15" t="s">
        <v>128</v>
      </c>
      <c r="M4" s="15" t="s">
        <v>73</v>
      </c>
      <c r="N4" s="39" t="s">
        <v>13</v>
      </c>
      <c r="O4" s="40" t="s">
        <v>115</v>
      </c>
      <c r="P4" s="40" t="s">
        <v>81</v>
      </c>
      <c r="Q4" s="38" t="s">
        <v>9</v>
      </c>
      <c r="S4" s="106"/>
    </row>
    <row r="5" spans="1:20" s="102" customFormat="1" ht="25.5" customHeight="1" x14ac:dyDescent="0.2">
      <c r="A5" s="7"/>
      <c r="B5" s="7"/>
      <c r="C5" s="7"/>
      <c r="D5" s="7"/>
      <c r="E5" s="7"/>
      <c r="F5" s="7"/>
      <c r="G5" s="7"/>
      <c r="H5" s="7">
        <v>41231</v>
      </c>
      <c r="I5" s="16" t="s">
        <v>18</v>
      </c>
      <c r="J5" s="17">
        <f t="shared" ref="J5:O5" si="1">SUM(J6:J10)</f>
        <v>813500</v>
      </c>
      <c r="K5" s="17">
        <f t="shared" si="1"/>
        <v>1401500</v>
      </c>
      <c r="L5" s="17">
        <f t="shared" si="1"/>
        <v>5000</v>
      </c>
      <c r="M5" s="17">
        <f t="shared" si="1"/>
        <v>2220000</v>
      </c>
      <c r="N5" s="17">
        <f t="shared" si="1"/>
        <v>2775000</v>
      </c>
      <c r="O5" s="17">
        <f t="shared" si="1"/>
        <v>0</v>
      </c>
      <c r="P5" s="18"/>
      <c r="Q5" s="19"/>
      <c r="R5" s="106"/>
      <c r="S5" s="106"/>
    </row>
    <row r="6" spans="1:20" s="102" customFormat="1" ht="25.5" customHeight="1" x14ac:dyDescent="0.2">
      <c r="A6" s="27" t="s">
        <v>74</v>
      </c>
      <c r="B6" s="27" t="s">
        <v>15</v>
      </c>
      <c r="C6" s="27" t="s">
        <v>19</v>
      </c>
      <c r="D6" s="27" t="s">
        <v>10</v>
      </c>
      <c r="E6" s="27" t="s">
        <v>20</v>
      </c>
      <c r="F6" s="27"/>
      <c r="G6" s="27" t="s">
        <v>21</v>
      </c>
      <c r="H6" s="27" t="s">
        <v>11</v>
      </c>
      <c r="I6" s="28" t="s">
        <v>42</v>
      </c>
      <c r="J6" s="29">
        <v>550000</v>
      </c>
      <c r="K6" s="29">
        <v>1400000</v>
      </c>
      <c r="L6" s="29">
        <v>0</v>
      </c>
      <c r="M6" s="29">
        <f>SUM(J6:L6)</f>
        <v>1950000</v>
      </c>
      <c r="N6" s="30">
        <f>M6*1.25</f>
        <v>2437500</v>
      </c>
      <c r="O6" s="29">
        <v>0</v>
      </c>
      <c r="P6" s="31" t="s">
        <v>10</v>
      </c>
      <c r="Q6" s="28" t="s">
        <v>12</v>
      </c>
      <c r="S6" s="106"/>
    </row>
    <row r="7" spans="1:20" s="102" customFormat="1" ht="25.5" customHeight="1" x14ac:dyDescent="0.2">
      <c r="A7" s="27"/>
      <c r="B7" s="27" t="s">
        <v>48</v>
      </c>
      <c r="C7" s="27" t="s">
        <v>46</v>
      </c>
      <c r="D7" s="27"/>
      <c r="E7" s="27"/>
      <c r="F7" s="27"/>
      <c r="G7" s="27"/>
      <c r="H7" s="27" t="s">
        <v>11</v>
      </c>
      <c r="I7" s="28" t="s">
        <v>44</v>
      </c>
      <c r="J7" s="29">
        <v>60000</v>
      </c>
      <c r="K7" s="29">
        <v>0</v>
      </c>
      <c r="L7" s="29">
        <v>-60000</v>
      </c>
      <c r="M7" s="29">
        <f>SUM(J7:L7)</f>
        <v>0</v>
      </c>
      <c r="N7" s="30">
        <f>M7*1.25</f>
        <v>0</v>
      </c>
      <c r="O7" s="29">
        <v>0</v>
      </c>
      <c r="P7" s="31" t="s">
        <v>10</v>
      </c>
      <c r="Q7" s="28" t="s">
        <v>12</v>
      </c>
      <c r="S7" s="106"/>
    </row>
    <row r="8" spans="1:20" s="102" customFormat="1" ht="25.5" customHeight="1" x14ac:dyDescent="0.2">
      <c r="A8" s="27" t="s">
        <v>96</v>
      </c>
      <c r="B8" s="27" t="s">
        <v>47</v>
      </c>
      <c r="C8" s="27" t="s">
        <v>46</v>
      </c>
      <c r="D8" s="27"/>
      <c r="E8" s="27"/>
      <c r="F8" s="27"/>
      <c r="G8" s="27"/>
      <c r="H8" s="27" t="s">
        <v>11</v>
      </c>
      <c r="I8" s="28" t="s">
        <v>45</v>
      </c>
      <c r="J8" s="29">
        <v>195000</v>
      </c>
      <c r="K8" s="29">
        <v>0</v>
      </c>
      <c r="L8" s="29">
        <v>0</v>
      </c>
      <c r="M8" s="29">
        <f>SUM(J8:L8)</f>
        <v>195000</v>
      </c>
      <c r="N8" s="30">
        <f>M8*1.25</f>
        <v>243750</v>
      </c>
      <c r="O8" s="29">
        <v>0</v>
      </c>
      <c r="P8" s="31" t="s">
        <v>10</v>
      </c>
      <c r="Q8" s="28" t="s">
        <v>12</v>
      </c>
      <c r="S8" s="106"/>
    </row>
    <row r="9" spans="1:20" s="102" customFormat="1" ht="22.5" customHeight="1" x14ac:dyDescent="0.2">
      <c r="A9" s="27"/>
      <c r="B9" s="27"/>
      <c r="C9" s="27" t="s">
        <v>46</v>
      </c>
      <c r="D9" s="27"/>
      <c r="E9" s="27"/>
      <c r="F9" s="27"/>
      <c r="G9" s="27"/>
      <c r="H9" s="27" t="s">
        <v>11</v>
      </c>
      <c r="I9" s="28" t="s">
        <v>24</v>
      </c>
      <c r="J9" s="29">
        <v>8500</v>
      </c>
      <c r="K9" s="29">
        <v>1500</v>
      </c>
      <c r="L9" s="29">
        <v>0</v>
      </c>
      <c r="M9" s="29">
        <f>SUM(J9:L9)</f>
        <v>10000</v>
      </c>
      <c r="N9" s="30">
        <f>M9*1.25</f>
        <v>12500</v>
      </c>
      <c r="O9" s="29">
        <v>0</v>
      </c>
      <c r="P9" s="31" t="s">
        <v>10</v>
      </c>
      <c r="Q9" s="41"/>
      <c r="S9" s="106"/>
    </row>
    <row r="10" spans="1:20" s="102" customFormat="1" ht="24.75" customHeight="1" x14ac:dyDescent="0.2">
      <c r="A10" s="27" t="s">
        <v>105</v>
      </c>
      <c r="B10" s="27" t="s">
        <v>107</v>
      </c>
      <c r="C10" s="27" t="s">
        <v>46</v>
      </c>
      <c r="D10" s="27"/>
      <c r="E10" s="27"/>
      <c r="F10" s="27"/>
      <c r="G10" s="27"/>
      <c r="H10" s="27" t="s">
        <v>104</v>
      </c>
      <c r="I10" s="28" t="s">
        <v>106</v>
      </c>
      <c r="J10" s="29">
        <v>0</v>
      </c>
      <c r="K10" s="29">
        <v>0</v>
      </c>
      <c r="L10" s="29">
        <v>65000</v>
      </c>
      <c r="M10" s="29">
        <f>SUM(J10:L10)</f>
        <v>65000</v>
      </c>
      <c r="N10" s="30">
        <f>M10*1.25</f>
        <v>81250</v>
      </c>
      <c r="O10" s="29">
        <v>0</v>
      </c>
      <c r="P10" s="31" t="s">
        <v>10</v>
      </c>
      <c r="Q10" s="28" t="s">
        <v>12</v>
      </c>
      <c r="S10" s="106"/>
    </row>
    <row r="11" spans="1:20" s="102" customFormat="1" ht="25.5" customHeight="1" x14ac:dyDescent="0.2">
      <c r="A11" s="7"/>
      <c r="B11" s="7"/>
      <c r="C11" s="7"/>
      <c r="D11" s="7"/>
      <c r="E11" s="7"/>
      <c r="F11" s="7"/>
      <c r="G11" s="7"/>
      <c r="H11" s="7">
        <v>42211</v>
      </c>
      <c r="I11" s="8" t="s">
        <v>14</v>
      </c>
      <c r="J11" s="17">
        <f t="shared" ref="J11:O11" si="2">J12+J16+J17+J18+J20++J21+J19</f>
        <v>1550000</v>
      </c>
      <c r="K11" s="17">
        <f t="shared" si="2"/>
        <v>185000</v>
      </c>
      <c r="L11" s="17">
        <f t="shared" si="2"/>
        <v>175000</v>
      </c>
      <c r="M11" s="17">
        <f t="shared" si="2"/>
        <v>1910000</v>
      </c>
      <c r="N11" s="17">
        <f t="shared" si="2"/>
        <v>2387500</v>
      </c>
      <c r="O11" s="17">
        <f t="shared" si="2"/>
        <v>2339650</v>
      </c>
      <c r="P11" s="18"/>
      <c r="Q11" s="19"/>
      <c r="R11" s="105"/>
      <c r="S11" s="106"/>
    </row>
    <row r="12" spans="1:20" s="102" customFormat="1" ht="25.5" customHeight="1" x14ac:dyDescent="0.2">
      <c r="A12" s="5" t="s">
        <v>75</v>
      </c>
      <c r="B12" s="5" t="s">
        <v>26</v>
      </c>
      <c r="C12" s="5" t="s">
        <v>19</v>
      </c>
      <c r="D12" s="5" t="s">
        <v>16</v>
      </c>
      <c r="E12" s="5" t="s">
        <v>27</v>
      </c>
      <c r="F12" s="5" t="s">
        <v>51</v>
      </c>
      <c r="G12" s="5" t="s">
        <v>28</v>
      </c>
      <c r="H12" s="5" t="s">
        <v>11</v>
      </c>
      <c r="I12" s="20" t="s">
        <v>108</v>
      </c>
      <c r="J12" s="21">
        <f t="shared" ref="J12:O12" si="3">SUM(J13:J15)</f>
        <v>725000</v>
      </c>
      <c r="K12" s="21">
        <f t="shared" si="3"/>
        <v>0</v>
      </c>
      <c r="L12" s="21">
        <f t="shared" si="3"/>
        <v>50000</v>
      </c>
      <c r="M12" s="21">
        <f t="shared" si="3"/>
        <v>775000</v>
      </c>
      <c r="N12" s="21">
        <f t="shared" si="3"/>
        <v>968750</v>
      </c>
      <c r="O12" s="21">
        <f t="shared" si="3"/>
        <v>945500</v>
      </c>
      <c r="P12" s="22" t="s">
        <v>10</v>
      </c>
      <c r="Q12" s="23" t="s">
        <v>12</v>
      </c>
      <c r="R12" s="105"/>
      <c r="S12" s="106"/>
    </row>
    <row r="13" spans="1:20" s="102" customFormat="1" ht="25.5" customHeight="1" x14ac:dyDescent="0.2">
      <c r="A13" s="6"/>
      <c r="B13" s="1"/>
      <c r="C13" s="1"/>
      <c r="D13" s="1"/>
      <c r="E13" s="1"/>
      <c r="F13" s="1"/>
      <c r="G13" s="1"/>
      <c r="H13" s="3"/>
      <c r="I13" s="2" t="s">
        <v>37</v>
      </c>
      <c r="J13" s="4">
        <v>500000</v>
      </c>
      <c r="K13" s="4">
        <v>0</v>
      </c>
      <c r="L13" s="4">
        <v>100000</v>
      </c>
      <c r="M13" s="4">
        <f t="shared" ref="M13:M21" si="4">SUM(J13:L13)</f>
        <v>600000</v>
      </c>
      <c r="N13" s="4">
        <f t="shared" ref="N13:N21" si="5">M13*1.25</f>
        <v>750000</v>
      </c>
      <c r="O13" s="4">
        <f>M13*1.22</f>
        <v>732000</v>
      </c>
      <c r="P13" s="24"/>
      <c r="Q13" s="25"/>
      <c r="R13" s="105"/>
      <c r="S13" s="106"/>
    </row>
    <row r="14" spans="1:20" s="102" customFormat="1" ht="25.5" customHeight="1" x14ac:dyDescent="0.2">
      <c r="A14" s="6"/>
      <c r="B14" s="1"/>
      <c r="C14" s="1"/>
      <c r="D14" s="1"/>
      <c r="E14" s="1"/>
      <c r="F14" s="1"/>
      <c r="G14" s="1"/>
      <c r="H14" s="3"/>
      <c r="I14" s="2" t="s">
        <v>49</v>
      </c>
      <c r="J14" s="4">
        <v>175000</v>
      </c>
      <c r="K14" s="4">
        <v>0</v>
      </c>
      <c r="L14" s="4">
        <v>0</v>
      </c>
      <c r="M14" s="4">
        <f t="shared" si="4"/>
        <v>175000</v>
      </c>
      <c r="N14" s="4">
        <f t="shared" si="5"/>
        <v>218750</v>
      </c>
      <c r="O14" s="4">
        <f>M14*1.22</f>
        <v>213500</v>
      </c>
      <c r="P14" s="24"/>
      <c r="Q14" s="25"/>
      <c r="S14" s="106"/>
    </row>
    <row r="15" spans="1:20" s="102" customFormat="1" ht="25.5" customHeight="1" x14ac:dyDescent="0.2">
      <c r="A15" s="6"/>
      <c r="B15" s="1"/>
      <c r="C15" s="1"/>
      <c r="D15" s="1"/>
      <c r="E15" s="1"/>
      <c r="F15" s="1"/>
      <c r="G15" s="1"/>
      <c r="H15" s="3"/>
      <c r="I15" s="2" t="s">
        <v>50</v>
      </c>
      <c r="J15" s="4">
        <v>50000</v>
      </c>
      <c r="K15" s="4">
        <v>0</v>
      </c>
      <c r="L15" s="4">
        <v>-50000</v>
      </c>
      <c r="M15" s="4">
        <f t="shared" si="4"/>
        <v>0</v>
      </c>
      <c r="N15" s="4">
        <f t="shared" si="5"/>
        <v>0</v>
      </c>
      <c r="O15" s="4">
        <f>M15*1.22</f>
        <v>0</v>
      </c>
      <c r="P15" s="24"/>
      <c r="Q15" s="26"/>
      <c r="S15" s="106"/>
    </row>
    <row r="16" spans="1:20" s="107" customFormat="1" ht="25.5" customHeight="1" x14ac:dyDescent="0.2">
      <c r="A16" s="27" t="s">
        <v>98</v>
      </c>
      <c r="B16" s="27" t="s">
        <v>99</v>
      </c>
      <c r="C16" s="27" t="s">
        <v>46</v>
      </c>
      <c r="D16" s="27"/>
      <c r="E16" s="27"/>
      <c r="F16" s="27"/>
      <c r="G16" s="27"/>
      <c r="H16" s="27" t="s">
        <v>11</v>
      </c>
      <c r="I16" s="33" t="s">
        <v>97</v>
      </c>
      <c r="J16" s="29">
        <v>0</v>
      </c>
      <c r="K16" s="29">
        <v>0</v>
      </c>
      <c r="L16" s="29">
        <v>85000</v>
      </c>
      <c r="M16" s="29">
        <f t="shared" si="4"/>
        <v>85000</v>
      </c>
      <c r="N16" s="29">
        <f t="shared" si="5"/>
        <v>106250</v>
      </c>
      <c r="O16" s="29">
        <f>M16*1.22</f>
        <v>103700</v>
      </c>
      <c r="P16" s="31" t="s">
        <v>10</v>
      </c>
      <c r="Q16" s="34" t="s">
        <v>12</v>
      </c>
      <c r="S16" s="106"/>
      <c r="T16" s="102"/>
    </row>
    <row r="17" spans="1:20" s="107" customFormat="1" ht="25.5" customHeight="1" x14ac:dyDescent="0.2">
      <c r="A17" s="27" t="s">
        <v>86</v>
      </c>
      <c r="B17" s="27" t="s">
        <v>15</v>
      </c>
      <c r="C17" s="27" t="s">
        <v>19</v>
      </c>
      <c r="D17" s="27" t="s">
        <v>16</v>
      </c>
      <c r="E17" s="27" t="s">
        <v>27</v>
      </c>
      <c r="F17" s="35" t="s">
        <v>126</v>
      </c>
      <c r="G17" s="27" t="s">
        <v>28</v>
      </c>
      <c r="H17" s="27" t="s">
        <v>52</v>
      </c>
      <c r="I17" s="33" t="s">
        <v>69</v>
      </c>
      <c r="J17" s="29">
        <v>275000</v>
      </c>
      <c r="K17" s="29">
        <v>0</v>
      </c>
      <c r="L17" s="29">
        <v>40000</v>
      </c>
      <c r="M17" s="29">
        <f t="shared" si="4"/>
        <v>315000</v>
      </c>
      <c r="N17" s="29">
        <f t="shared" si="5"/>
        <v>393750</v>
      </c>
      <c r="O17" s="29">
        <f>N17</f>
        <v>393750</v>
      </c>
      <c r="P17" s="31" t="s">
        <v>10</v>
      </c>
      <c r="Q17" s="34" t="s">
        <v>12</v>
      </c>
      <c r="R17" s="108"/>
      <c r="S17" s="106"/>
      <c r="T17" s="102"/>
    </row>
    <row r="18" spans="1:20" s="107" customFormat="1" ht="26.25" customHeight="1" x14ac:dyDescent="0.2">
      <c r="A18" s="32" t="s">
        <v>87</v>
      </c>
      <c r="B18" s="27" t="s">
        <v>88</v>
      </c>
      <c r="C18" s="27" t="s">
        <v>19</v>
      </c>
      <c r="D18" s="27" t="s">
        <v>10</v>
      </c>
      <c r="E18" s="27" t="s">
        <v>27</v>
      </c>
      <c r="F18" s="35" t="s">
        <v>126</v>
      </c>
      <c r="G18" s="27" t="s">
        <v>28</v>
      </c>
      <c r="H18" s="27" t="s">
        <v>11</v>
      </c>
      <c r="I18" s="33" t="s">
        <v>53</v>
      </c>
      <c r="J18" s="29">
        <v>450000</v>
      </c>
      <c r="K18" s="29">
        <v>0</v>
      </c>
      <c r="L18" s="29">
        <v>0</v>
      </c>
      <c r="M18" s="29">
        <f t="shared" si="4"/>
        <v>450000</v>
      </c>
      <c r="N18" s="30">
        <f t="shared" si="5"/>
        <v>562500</v>
      </c>
      <c r="O18" s="29">
        <f>M18*1.22</f>
        <v>549000</v>
      </c>
      <c r="P18" s="31" t="s">
        <v>10</v>
      </c>
      <c r="Q18" s="34" t="s">
        <v>12</v>
      </c>
      <c r="R18" s="108"/>
      <c r="S18" s="106"/>
      <c r="T18" s="102"/>
    </row>
    <row r="19" spans="1:20" s="107" customFormat="1" ht="27" customHeight="1" x14ac:dyDescent="0.2">
      <c r="A19" s="27" t="s">
        <v>77</v>
      </c>
      <c r="B19" s="27" t="s">
        <v>29</v>
      </c>
      <c r="C19" s="27" t="s">
        <v>46</v>
      </c>
      <c r="D19" s="27"/>
      <c r="E19" s="27"/>
      <c r="F19" s="27"/>
      <c r="G19" s="27"/>
      <c r="H19" s="27" t="s">
        <v>11</v>
      </c>
      <c r="I19" s="33" t="s">
        <v>22</v>
      </c>
      <c r="J19" s="29">
        <f>J20+J21</f>
        <v>50000</v>
      </c>
      <c r="K19" s="29">
        <v>0</v>
      </c>
      <c r="L19" s="29">
        <f>SUM(L20:L21)</f>
        <v>0</v>
      </c>
      <c r="M19" s="29">
        <f t="shared" si="4"/>
        <v>50000</v>
      </c>
      <c r="N19" s="29">
        <f t="shared" si="5"/>
        <v>62500</v>
      </c>
      <c r="O19" s="29">
        <f>M19*1.22</f>
        <v>61000</v>
      </c>
      <c r="P19" s="31" t="s">
        <v>10</v>
      </c>
      <c r="Q19" s="28" t="s">
        <v>12</v>
      </c>
      <c r="R19" s="108"/>
      <c r="S19" s="106"/>
      <c r="T19" s="102"/>
    </row>
    <row r="20" spans="1:20" s="107" customFormat="1" ht="23.25" customHeight="1" x14ac:dyDescent="0.2">
      <c r="A20" s="32" t="s">
        <v>76</v>
      </c>
      <c r="B20" s="27" t="s">
        <v>15</v>
      </c>
      <c r="C20" s="27" t="s">
        <v>46</v>
      </c>
      <c r="D20" s="27"/>
      <c r="E20" s="27"/>
      <c r="F20" s="27"/>
      <c r="G20" s="27"/>
      <c r="H20" s="27" t="s">
        <v>11</v>
      </c>
      <c r="I20" s="36" t="s">
        <v>118</v>
      </c>
      <c r="J20" s="29">
        <v>50000</v>
      </c>
      <c r="K20" s="29">
        <v>0</v>
      </c>
      <c r="L20" s="29">
        <v>0</v>
      </c>
      <c r="M20" s="29">
        <f t="shared" si="4"/>
        <v>50000</v>
      </c>
      <c r="N20" s="30">
        <f t="shared" si="5"/>
        <v>62500</v>
      </c>
      <c r="O20" s="29">
        <f>M20*1.22</f>
        <v>61000</v>
      </c>
      <c r="P20" s="31" t="s">
        <v>10</v>
      </c>
      <c r="Q20" s="28" t="s">
        <v>12</v>
      </c>
      <c r="S20" s="106"/>
      <c r="T20" s="102"/>
    </row>
    <row r="21" spans="1:20" s="107" customFormat="1" ht="23.25" customHeight="1" x14ac:dyDescent="0.2">
      <c r="A21" s="32"/>
      <c r="B21" s="27" t="s">
        <v>15</v>
      </c>
      <c r="C21" s="27" t="s">
        <v>46</v>
      </c>
      <c r="D21" s="27"/>
      <c r="E21" s="27"/>
      <c r="F21" s="27"/>
      <c r="G21" s="27"/>
      <c r="H21" s="27" t="s">
        <v>11</v>
      </c>
      <c r="I21" s="36" t="s">
        <v>119</v>
      </c>
      <c r="J21" s="29">
        <v>0</v>
      </c>
      <c r="K21" s="29">
        <v>185000</v>
      </c>
      <c r="L21" s="29">
        <v>0</v>
      </c>
      <c r="M21" s="29">
        <f t="shared" si="4"/>
        <v>185000</v>
      </c>
      <c r="N21" s="30">
        <f t="shared" si="5"/>
        <v>231250</v>
      </c>
      <c r="O21" s="29">
        <f>M21*1.22</f>
        <v>225700</v>
      </c>
      <c r="P21" s="31" t="s">
        <v>10</v>
      </c>
      <c r="Q21" s="28" t="s">
        <v>12</v>
      </c>
      <c r="S21" s="106"/>
      <c r="T21" s="102"/>
    </row>
    <row r="22" spans="1:20" s="102" customFormat="1" ht="23.25" customHeight="1" x14ac:dyDescent="0.2">
      <c r="A22" s="11"/>
      <c r="B22" s="7"/>
      <c r="C22" s="7"/>
      <c r="D22" s="7"/>
      <c r="E22" s="7"/>
      <c r="F22" s="7"/>
      <c r="G22" s="7"/>
      <c r="H22" s="7">
        <v>42212</v>
      </c>
      <c r="I22" s="8" t="s">
        <v>17</v>
      </c>
      <c r="J22" s="9">
        <f t="shared" ref="J22:O22" si="6">SUM(J23:J24)</f>
        <v>180000</v>
      </c>
      <c r="K22" s="9">
        <f t="shared" si="6"/>
        <v>0</v>
      </c>
      <c r="L22" s="9">
        <f t="shared" si="6"/>
        <v>60000</v>
      </c>
      <c r="M22" s="9">
        <f t="shared" si="6"/>
        <v>240000</v>
      </c>
      <c r="N22" s="9">
        <f t="shared" si="6"/>
        <v>300000</v>
      </c>
      <c r="O22" s="9">
        <f t="shared" si="6"/>
        <v>292800</v>
      </c>
      <c r="P22" s="18"/>
      <c r="Q22" s="16"/>
      <c r="S22" s="106"/>
    </row>
    <row r="23" spans="1:20" s="102" customFormat="1" ht="24.75" customHeight="1" x14ac:dyDescent="0.2">
      <c r="A23" s="27"/>
      <c r="B23" s="27" t="s">
        <v>25</v>
      </c>
      <c r="C23" s="27" t="s">
        <v>46</v>
      </c>
      <c r="D23" s="27"/>
      <c r="E23" s="27"/>
      <c r="F23" s="27"/>
      <c r="G23" s="27"/>
      <c r="H23" s="27" t="s">
        <v>11</v>
      </c>
      <c r="I23" s="33" t="s">
        <v>17</v>
      </c>
      <c r="J23" s="69">
        <v>180000</v>
      </c>
      <c r="K23" s="69">
        <v>0</v>
      </c>
      <c r="L23" s="69">
        <v>0</v>
      </c>
      <c r="M23" s="69">
        <f>SUM(J23:L23)</f>
        <v>180000</v>
      </c>
      <c r="N23" s="34">
        <f>M23*1.25</f>
        <v>225000</v>
      </c>
      <c r="O23" s="69">
        <f>M23*1.22</f>
        <v>219600</v>
      </c>
      <c r="P23" s="31" t="s">
        <v>10</v>
      </c>
      <c r="Q23" s="28" t="s">
        <v>12</v>
      </c>
      <c r="S23" s="106"/>
    </row>
    <row r="24" spans="1:20" s="102" customFormat="1" ht="24.75" customHeight="1" x14ac:dyDescent="0.2">
      <c r="A24" s="27" t="s">
        <v>94</v>
      </c>
      <c r="B24" s="27" t="s">
        <v>25</v>
      </c>
      <c r="C24" s="27" t="s">
        <v>46</v>
      </c>
      <c r="D24" s="27"/>
      <c r="E24" s="27"/>
      <c r="F24" s="27"/>
      <c r="G24" s="27"/>
      <c r="H24" s="27" t="s">
        <v>11</v>
      </c>
      <c r="I24" s="33" t="s">
        <v>95</v>
      </c>
      <c r="J24" s="69">
        <v>0</v>
      </c>
      <c r="K24" s="69">
        <v>0</v>
      </c>
      <c r="L24" s="69">
        <v>60000</v>
      </c>
      <c r="M24" s="69">
        <f>SUM(J24:L24)</f>
        <v>60000</v>
      </c>
      <c r="N24" s="34">
        <f>M24*1.25</f>
        <v>75000</v>
      </c>
      <c r="O24" s="69">
        <f>M24*1.22</f>
        <v>73200</v>
      </c>
      <c r="P24" s="31" t="s">
        <v>10</v>
      </c>
      <c r="Q24" s="28" t="s">
        <v>12</v>
      </c>
      <c r="S24" s="106"/>
    </row>
    <row r="25" spans="1:20" s="102" customFormat="1" ht="27" customHeight="1" x14ac:dyDescent="0.2">
      <c r="A25" s="7"/>
      <c r="B25" s="7"/>
      <c r="C25" s="7"/>
      <c r="D25" s="7"/>
      <c r="E25" s="7"/>
      <c r="F25" s="7"/>
      <c r="G25" s="7"/>
      <c r="H25" s="7">
        <v>422120</v>
      </c>
      <c r="I25" s="8" t="s">
        <v>120</v>
      </c>
      <c r="J25" s="10">
        <v>0</v>
      </c>
      <c r="K25" s="10">
        <v>0</v>
      </c>
      <c r="L25" s="10">
        <v>1000000</v>
      </c>
      <c r="M25" s="10">
        <f>SUM(J25:L25)</f>
        <v>1000000</v>
      </c>
      <c r="N25" s="10">
        <f>M25*1.25</f>
        <v>1250000</v>
      </c>
      <c r="O25" s="10">
        <v>0</v>
      </c>
      <c r="P25" s="19"/>
      <c r="Q25" s="19"/>
      <c r="S25" s="106"/>
    </row>
    <row r="26" spans="1:20" s="102" customFormat="1" ht="24.75" customHeight="1" x14ac:dyDescent="0.2">
      <c r="A26" s="12"/>
      <c r="B26" s="7"/>
      <c r="C26" s="7"/>
      <c r="D26" s="7"/>
      <c r="E26" s="7"/>
      <c r="F26" s="7"/>
      <c r="G26" s="7"/>
      <c r="H26" s="7">
        <v>422190</v>
      </c>
      <c r="I26" s="8" t="s">
        <v>30</v>
      </c>
      <c r="J26" s="9">
        <f t="shared" ref="J26:O26" si="7">J27</f>
        <v>90000</v>
      </c>
      <c r="K26" s="9">
        <f t="shared" si="7"/>
        <v>0</v>
      </c>
      <c r="L26" s="9">
        <f t="shared" si="7"/>
        <v>0</v>
      </c>
      <c r="M26" s="9">
        <f t="shared" si="7"/>
        <v>90000</v>
      </c>
      <c r="N26" s="9">
        <f t="shared" si="7"/>
        <v>112500</v>
      </c>
      <c r="O26" s="9">
        <f t="shared" si="7"/>
        <v>112500</v>
      </c>
      <c r="P26" s="18"/>
      <c r="Q26" s="16"/>
      <c r="S26" s="106"/>
    </row>
    <row r="27" spans="1:20" s="102" customFormat="1" ht="24.75" customHeight="1" x14ac:dyDescent="0.2">
      <c r="A27" s="27"/>
      <c r="B27" s="32" t="s">
        <v>31</v>
      </c>
      <c r="C27" s="27" t="s">
        <v>46</v>
      </c>
      <c r="D27" s="27"/>
      <c r="E27" s="27"/>
      <c r="F27" s="27"/>
      <c r="G27" s="27"/>
      <c r="H27" s="27" t="s">
        <v>32</v>
      </c>
      <c r="I27" s="33" t="s">
        <v>121</v>
      </c>
      <c r="J27" s="69">
        <v>90000</v>
      </c>
      <c r="K27" s="69">
        <v>0</v>
      </c>
      <c r="L27" s="69">
        <v>0</v>
      </c>
      <c r="M27" s="69">
        <f>SUM(J27:L27)</f>
        <v>90000</v>
      </c>
      <c r="N27" s="34">
        <f>M27*1.25</f>
        <v>112500</v>
      </c>
      <c r="O27" s="34">
        <f>N27</f>
        <v>112500</v>
      </c>
      <c r="P27" s="31" t="s">
        <v>10</v>
      </c>
      <c r="Q27" s="28" t="s">
        <v>12</v>
      </c>
      <c r="S27" s="106"/>
    </row>
    <row r="28" spans="1:20" s="102" customFormat="1" ht="24.75" customHeight="1" x14ac:dyDescent="0.2">
      <c r="A28" s="7"/>
      <c r="B28" s="11"/>
      <c r="C28" s="7"/>
      <c r="D28" s="7"/>
      <c r="E28" s="7"/>
      <c r="F28" s="7"/>
      <c r="G28" s="7"/>
      <c r="H28" s="7">
        <v>422411</v>
      </c>
      <c r="I28" s="8" t="s">
        <v>57</v>
      </c>
      <c r="J28" s="9">
        <f t="shared" ref="J28:O28" si="8">J29</f>
        <v>150000</v>
      </c>
      <c r="K28" s="9">
        <f t="shared" si="8"/>
        <v>0</v>
      </c>
      <c r="L28" s="9">
        <f t="shared" si="8"/>
        <v>0</v>
      </c>
      <c r="M28" s="9">
        <f t="shared" si="8"/>
        <v>150000</v>
      </c>
      <c r="N28" s="9">
        <f t="shared" si="8"/>
        <v>187500</v>
      </c>
      <c r="O28" s="9">
        <f t="shared" si="8"/>
        <v>187500</v>
      </c>
      <c r="P28" s="18"/>
      <c r="Q28" s="16"/>
      <c r="S28" s="106"/>
    </row>
    <row r="29" spans="1:20" s="102" customFormat="1" ht="24.75" customHeight="1" x14ac:dyDescent="0.2">
      <c r="A29" s="27" t="s">
        <v>100</v>
      </c>
      <c r="B29" s="32" t="s">
        <v>58</v>
      </c>
      <c r="C29" s="27" t="s">
        <v>46</v>
      </c>
      <c r="D29" s="27"/>
      <c r="E29" s="27" t="s">
        <v>58</v>
      </c>
      <c r="F29" s="27"/>
      <c r="G29" s="27"/>
      <c r="H29" s="27" t="s">
        <v>32</v>
      </c>
      <c r="I29" s="33" t="s">
        <v>38</v>
      </c>
      <c r="J29" s="69">
        <v>150000</v>
      </c>
      <c r="K29" s="69">
        <v>0</v>
      </c>
      <c r="L29" s="69">
        <v>0</v>
      </c>
      <c r="M29" s="69">
        <f>SUM(J29:L29)</f>
        <v>150000</v>
      </c>
      <c r="N29" s="34">
        <f>M29*1.25</f>
        <v>187500</v>
      </c>
      <c r="O29" s="69">
        <f>N29</f>
        <v>187500</v>
      </c>
      <c r="P29" s="31" t="s">
        <v>10</v>
      </c>
      <c r="Q29" s="28" t="s">
        <v>12</v>
      </c>
      <c r="S29" s="106"/>
    </row>
    <row r="30" spans="1:20" s="102" customFormat="1" ht="24.75" customHeight="1" x14ac:dyDescent="0.2">
      <c r="A30" s="7"/>
      <c r="B30" s="11"/>
      <c r="C30" s="7"/>
      <c r="D30" s="7"/>
      <c r="E30" s="7"/>
      <c r="F30" s="7"/>
      <c r="G30" s="7"/>
      <c r="H30" s="7">
        <v>42242</v>
      </c>
      <c r="I30" s="8" t="s">
        <v>55</v>
      </c>
      <c r="J30" s="9">
        <f t="shared" ref="J30:O30" si="9">SUM(J31:J36)</f>
        <v>3380000</v>
      </c>
      <c r="K30" s="9">
        <f t="shared" si="9"/>
        <v>152000</v>
      </c>
      <c r="L30" s="9">
        <f t="shared" si="9"/>
        <v>-909301</v>
      </c>
      <c r="M30" s="9">
        <f t="shared" si="9"/>
        <v>2622699</v>
      </c>
      <c r="N30" s="9">
        <f t="shared" si="9"/>
        <v>3278373.75</v>
      </c>
      <c r="O30" s="9">
        <f t="shared" si="9"/>
        <v>832339</v>
      </c>
      <c r="P30" s="18"/>
      <c r="Q30" s="16"/>
      <c r="R30" s="106"/>
      <c r="S30" s="106"/>
    </row>
    <row r="31" spans="1:20" s="102" customFormat="1" ht="24.75" customHeight="1" x14ac:dyDescent="0.2">
      <c r="A31" s="27"/>
      <c r="B31" s="32" t="s">
        <v>61</v>
      </c>
      <c r="C31" s="27" t="s">
        <v>19</v>
      </c>
      <c r="D31" s="27" t="s">
        <v>10</v>
      </c>
      <c r="E31" s="27" t="s">
        <v>27</v>
      </c>
      <c r="F31" s="27"/>
      <c r="G31" s="27"/>
      <c r="H31" s="27" t="s">
        <v>56</v>
      </c>
      <c r="I31" s="33" t="s">
        <v>59</v>
      </c>
      <c r="J31" s="69">
        <v>1000000</v>
      </c>
      <c r="K31" s="69">
        <v>0</v>
      </c>
      <c r="L31" s="69">
        <v>-1000000</v>
      </c>
      <c r="M31" s="69">
        <f t="shared" ref="M31:M36" si="10">SUM(J31:L31)</f>
        <v>0</v>
      </c>
      <c r="N31" s="34">
        <f t="shared" ref="N31:N36" si="11">M31*1.25</f>
        <v>0</v>
      </c>
      <c r="O31" s="34">
        <f>M31</f>
        <v>0</v>
      </c>
      <c r="P31" s="31" t="s">
        <v>10</v>
      </c>
      <c r="Q31" s="28" t="s">
        <v>12</v>
      </c>
      <c r="S31" s="106"/>
    </row>
    <row r="32" spans="1:20" s="102" customFormat="1" ht="24.75" customHeight="1" x14ac:dyDescent="0.2">
      <c r="A32" s="27"/>
      <c r="B32" s="32" t="s">
        <v>60</v>
      </c>
      <c r="C32" s="27" t="s">
        <v>19</v>
      </c>
      <c r="D32" s="27" t="s">
        <v>16</v>
      </c>
      <c r="E32" s="27" t="s">
        <v>27</v>
      </c>
      <c r="F32" s="35" t="s">
        <v>70</v>
      </c>
      <c r="G32" s="27" t="s">
        <v>28</v>
      </c>
      <c r="H32" s="27" t="s">
        <v>62</v>
      </c>
      <c r="I32" s="33" t="s">
        <v>63</v>
      </c>
      <c r="J32" s="69">
        <v>250000</v>
      </c>
      <c r="K32" s="69">
        <v>0</v>
      </c>
      <c r="L32" s="69">
        <v>-250000</v>
      </c>
      <c r="M32" s="69">
        <f t="shared" si="10"/>
        <v>0</v>
      </c>
      <c r="N32" s="34">
        <f t="shared" si="11"/>
        <v>0</v>
      </c>
      <c r="O32" s="34">
        <f>M32</f>
        <v>0</v>
      </c>
      <c r="P32" s="31" t="s">
        <v>10</v>
      </c>
      <c r="Q32" s="28" t="s">
        <v>12</v>
      </c>
      <c r="R32" s="106"/>
      <c r="S32" s="106"/>
    </row>
    <row r="33" spans="1:19" s="102" customFormat="1" ht="24.75" customHeight="1" x14ac:dyDescent="0.2">
      <c r="A33" s="27" t="s">
        <v>84</v>
      </c>
      <c r="B33" s="32" t="s">
        <v>60</v>
      </c>
      <c r="C33" s="27" t="s">
        <v>19</v>
      </c>
      <c r="D33" s="27" t="s">
        <v>16</v>
      </c>
      <c r="E33" s="27" t="s">
        <v>27</v>
      </c>
      <c r="F33" s="35" t="s">
        <v>71</v>
      </c>
      <c r="G33" s="27" t="s">
        <v>72</v>
      </c>
      <c r="H33" s="27" t="s">
        <v>65</v>
      </c>
      <c r="I33" s="33" t="s">
        <v>64</v>
      </c>
      <c r="J33" s="69">
        <v>260000</v>
      </c>
      <c r="K33" s="69">
        <v>0</v>
      </c>
      <c r="L33" s="69">
        <v>102000</v>
      </c>
      <c r="M33" s="69">
        <f t="shared" si="10"/>
        <v>362000</v>
      </c>
      <c r="N33" s="34">
        <f t="shared" si="11"/>
        <v>452500</v>
      </c>
      <c r="O33" s="34">
        <f>M33*1.22</f>
        <v>441640</v>
      </c>
      <c r="P33" s="31" t="s">
        <v>10</v>
      </c>
      <c r="Q33" s="28" t="s">
        <v>12</v>
      </c>
      <c r="S33" s="106"/>
    </row>
    <row r="34" spans="1:19" s="102" customFormat="1" ht="24.75" customHeight="1" x14ac:dyDescent="0.2">
      <c r="A34" s="27" t="s">
        <v>112</v>
      </c>
      <c r="B34" s="32" t="s">
        <v>67</v>
      </c>
      <c r="C34" s="27" t="s">
        <v>19</v>
      </c>
      <c r="D34" s="27" t="s">
        <v>16</v>
      </c>
      <c r="E34" s="27" t="s">
        <v>27</v>
      </c>
      <c r="F34" s="27" t="s">
        <v>68</v>
      </c>
      <c r="G34" s="27" t="s">
        <v>72</v>
      </c>
      <c r="H34" s="27" t="s">
        <v>52</v>
      </c>
      <c r="I34" s="33" t="s">
        <v>66</v>
      </c>
      <c r="J34" s="69">
        <v>1870000</v>
      </c>
      <c r="K34" s="69">
        <v>0</v>
      </c>
      <c r="L34" s="69">
        <v>0</v>
      </c>
      <c r="M34" s="69">
        <f t="shared" si="10"/>
        <v>1870000</v>
      </c>
      <c r="N34" s="34">
        <f t="shared" si="11"/>
        <v>2337500</v>
      </c>
      <c r="O34" s="34">
        <v>0</v>
      </c>
      <c r="P34" s="31" t="s">
        <v>10</v>
      </c>
      <c r="Q34" s="28" t="s">
        <v>12</v>
      </c>
      <c r="S34" s="106"/>
    </row>
    <row r="35" spans="1:19" s="102" customFormat="1" ht="50.1" customHeight="1" x14ac:dyDescent="0.2">
      <c r="A35" s="27" t="s">
        <v>82</v>
      </c>
      <c r="B35" s="32" t="s">
        <v>60</v>
      </c>
      <c r="C35" s="27" t="s">
        <v>19</v>
      </c>
      <c r="D35" s="27" t="s">
        <v>16</v>
      </c>
      <c r="E35" s="27" t="s">
        <v>27</v>
      </c>
      <c r="F35" s="27" t="s">
        <v>68</v>
      </c>
      <c r="G35" s="27" t="s">
        <v>72</v>
      </c>
      <c r="H35" s="27" t="s">
        <v>62</v>
      </c>
      <c r="I35" s="33" t="s">
        <v>83</v>
      </c>
      <c r="J35" s="69">
        <v>0</v>
      </c>
      <c r="K35" s="69">
        <v>0</v>
      </c>
      <c r="L35" s="69">
        <v>235699</v>
      </c>
      <c r="M35" s="69">
        <f t="shared" si="10"/>
        <v>235699</v>
      </c>
      <c r="N35" s="34">
        <f t="shared" si="11"/>
        <v>294623.75</v>
      </c>
      <c r="O35" s="34">
        <f>M35</f>
        <v>235699</v>
      </c>
      <c r="P35" s="31" t="s">
        <v>16</v>
      </c>
      <c r="Q35" s="28" t="s">
        <v>12</v>
      </c>
      <c r="S35" s="106"/>
    </row>
    <row r="36" spans="1:19" s="102" customFormat="1" ht="24.75" customHeight="1" x14ac:dyDescent="0.2">
      <c r="A36" s="27" t="s">
        <v>79</v>
      </c>
      <c r="B36" s="32" t="s">
        <v>80</v>
      </c>
      <c r="C36" s="27" t="s">
        <v>46</v>
      </c>
      <c r="D36" s="27" t="s">
        <v>16</v>
      </c>
      <c r="E36" s="27"/>
      <c r="F36" s="27"/>
      <c r="G36" s="27"/>
      <c r="H36" s="27" t="s">
        <v>62</v>
      </c>
      <c r="I36" s="33" t="s">
        <v>78</v>
      </c>
      <c r="J36" s="69">
        <v>0</v>
      </c>
      <c r="K36" s="69">
        <v>152000</v>
      </c>
      <c r="L36" s="69">
        <v>3000</v>
      </c>
      <c r="M36" s="69">
        <f t="shared" si="10"/>
        <v>155000</v>
      </c>
      <c r="N36" s="34">
        <f t="shared" si="11"/>
        <v>193750</v>
      </c>
      <c r="O36" s="34">
        <f>M36</f>
        <v>155000</v>
      </c>
      <c r="P36" s="31" t="s">
        <v>10</v>
      </c>
      <c r="Q36" s="28" t="s">
        <v>12</v>
      </c>
      <c r="S36" s="106"/>
    </row>
    <row r="37" spans="1:19" s="102" customFormat="1" ht="39.950000000000003" customHeight="1" x14ac:dyDescent="0.2">
      <c r="A37" s="12"/>
      <c r="B37" s="13"/>
      <c r="C37" s="7"/>
      <c r="D37" s="7"/>
      <c r="E37" s="7"/>
      <c r="F37" s="7"/>
      <c r="G37" s="7"/>
      <c r="H37" s="42">
        <v>42273</v>
      </c>
      <c r="I37" s="43" t="s">
        <v>117</v>
      </c>
      <c r="J37" s="17">
        <f t="shared" ref="J37:O37" si="12">J38</f>
        <v>0</v>
      </c>
      <c r="K37" s="17">
        <f t="shared" si="12"/>
        <v>0</v>
      </c>
      <c r="L37" s="17">
        <f t="shared" si="12"/>
        <v>55000</v>
      </c>
      <c r="M37" s="17">
        <f t="shared" si="12"/>
        <v>55000</v>
      </c>
      <c r="N37" s="17">
        <f t="shared" si="12"/>
        <v>68750</v>
      </c>
      <c r="O37" s="17">
        <f t="shared" si="12"/>
        <v>67100</v>
      </c>
      <c r="P37" s="44"/>
      <c r="Q37" s="45"/>
      <c r="S37" s="106"/>
    </row>
    <row r="38" spans="1:19" s="102" customFormat="1" ht="39.950000000000003" customHeight="1" x14ac:dyDescent="0.2">
      <c r="A38" s="27" t="s">
        <v>122</v>
      </c>
      <c r="B38" s="32" t="s">
        <v>123</v>
      </c>
      <c r="C38" s="27" t="s">
        <v>46</v>
      </c>
      <c r="D38" s="27"/>
      <c r="E38" s="27"/>
      <c r="F38" s="27"/>
      <c r="G38" s="27"/>
      <c r="H38" s="70" t="s">
        <v>11</v>
      </c>
      <c r="I38" s="36" t="s">
        <v>109</v>
      </c>
      <c r="J38" s="71">
        <v>0</v>
      </c>
      <c r="K38" s="71">
        <v>0</v>
      </c>
      <c r="L38" s="71">
        <v>55000</v>
      </c>
      <c r="M38" s="71">
        <f>SUM(J38:L38)</f>
        <v>55000</v>
      </c>
      <c r="N38" s="71">
        <f>M38*1.25</f>
        <v>68750</v>
      </c>
      <c r="O38" s="71">
        <f>M38*1.22</f>
        <v>67100</v>
      </c>
      <c r="P38" s="72" t="s">
        <v>10</v>
      </c>
      <c r="Q38" s="28" t="s">
        <v>12</v>
      </c>
      <c r="S38" s="106"/>
    </row>
    <row r="39" spans="1:19" s="102" customFormat="1" ht="24.75" customHeight="1" x14ac:dyDescent="0.2">
      <c r="A39" s="7"/>
      <c r="B39" s="11"/>
      <c r="C39" s="7"/>
      <c r="D39" s="7"/>
      <c r="E39" s="7"/>
      <c r="F39" s="7"/>
      <c r="G39" s="12"/>
      <c r="H39" s="7">
        <v>42621</v>
      </c>
      <c r="I39" s="8" t="s">
        <v>23</v>
      </c>
      <c r="J39" s="9">
        <f t="shared" ref="J39:O39" si="13">SUM(J40:J42)</f>
        <v>212000</v>
      </c>
      <c r="K39" s="9">
        <f t="shared" si="13"/>
        <v>0</v>
      </c>
      <c r="L39" s="9">
        <f t="shared" si="13"/>
        <v>-122000</v>
      </c>
      <c r="M39" s="9">
        <f t="shared" si="13"/>
        <v>90000</v>
      </c>
      <c r="N39" s="9">
        <f t="shared" si="13"/>
        <v>112500</v>
      </c>
      <c r="O39" s="9">
        <f t="shared" si="13"/>
        <v>90000</v>
      </c>
      <c r="P39" s="18"/>
      <c r="Q39" s="16"/>
      <c r="S39" s="106"/>
    </row>
    <row r="40" spans="1:19" s="107" customFormat="1" ht="24.75" customHeight="1" x14ac:dyDescent="0.2">
      <c r="A40" s="66"/>
      <c r="B40" s="66" t="s">
        <v>36</v>
      </c>
      <c r="C40" s="66" t="s">
        <v>46</v>
      </c>
      <c r="D40" s="66"/>
      <c r="E40" s="66"/>
      <c r="F40" s="66"/>
      <c r="G40" s="66"/>
      <c r="H40" s="66" t="s">
        <v>11</v>
      </c>
      <c r="I40" s="68" t="s">
        <v>35</v>
      </c>
      <c r="J40" s="55">
        <v>190000</v>
      </c>
      <c r="K40" s="55">
        <v>0</v>
      </c>
      <c r="L40" s="55">
        <v>-190000</v>
      </c>
      <c r="M40" s="55">
        <f>SUM(J40:L40)</f>
        <v>0</v>
      </c>
      <c r="N40" s="55">
        <f>M40*1.25</f>
        <v>0</v>
      </c>
      <c r="O40" s="55">
        <f>M40*1.22</f>
        <v>0</v>
      </c>
      <c r="P40" s="67" t="s">
        <v>10</v>
      </c>
      <c r="Q40" s="68" t="s">
        <v>12</v>
      </c>
      <c r="S40" s="108"/>
    </row>
    <row r="41" spans="1:19" s="107" customFormat="1" ht="24.75" customHeight="1" x14ac:dyDescent="0.2">
      <c r="A41" s="66"/>
      <c r="B41" s="66" t="s">
        <v>41</v>
      </c>
      <c r="C41" s="66" t="s">
        <v>46</v>
      </c>
      <c r="D41" s="66"/>
      <c r="E41" s="66"/>
      <c r="F41" s="66"/>
      <c r="G41" s="66"/>
      <c r="H41" s="66" t="s">
        <v>39</v>
      </c>
      <c r="I41" s="68" t="s">
        <v>40</v>
      </c>
      <c r="J41" s="55">
        <v>22000</v>
      </c>
      <c r="K41" s="55">
        <v>0</v>
      </c>
      <c r="L41" s="55">
        <v>-22000</v>
      </c>
      <c r="M41" s="55">
        <f>SUM(J41:L41)</f>
        <v>0</v>
      </c>
      <c r="N41" s="55">
        <f>M41*1.25</f>
        <v>0</v>
      </c>
      <c r="O41" s="55">
        <f>M41*1.25</f>
        <v>0</v>
      </c>
      <c r="P41" s="67" t="s">
        <v>10</v>
      </c>
      <c r="Q41" s="68" t="s">
        <v>12</v>
      </c>
      <c r="S41" s="108"/>
    </row>
    <row r="42" spans="1:19" s="107" customFormat="1" ht="24.75" customHeight="1" x14ac:dyDescent="0.2">
      <c r="A42" s="66" t="s">
        <v>103</v>
      </c>
      <c r="B42" s="66" t="s">
        <v>102</v>
      </c>
      <c r="C42" s="66" t="s">
        <v>46</v>
      </c>
      <c r="D42" s="66"/>
      <c r="E42" s="66"/>
      <c r="F42" s="66"/>
      <c r="G42" s="66"/>
      <c r="H42" s="66" t="s">
        <v>104</v>
      </c>
      <c r="I42" s="68" t="s">
        <v>101</v>
      </c>
      <c r="J42" s="55">
        <v>0</v>
      </c>
      <c r="K42" s="55">
        <v>0</v>
      </c>
      <c r="L42" s="55">
        <v>90000</v>
      </c>
      <c r="M42" s="55">
        <f>SUM(J42:L42)</f>
        <v>90000</v>
      </c>
      <c r="N42" s="55">
        <f>M42*1.25</f>
        <v>112500</v>
      </c>
      <c r="O42" s="55">
        <f>M42</f>
        <v>90000</v>
      </c>
      <c r="P42" s="67" t="s">
        <v>10</v>
      </c>
      <c r="Q42" s="68" t="s">
        <v>12</v>
      </c>
      <c r="S42" s="108"/>
    </row>
    <row r="43" spans="1:19" s="102" customFormat="1" ht="25.5" customHeight="1" x14ac:dyDescent="0.2">
      <c r="A43" s="8"/>
      <c r="B43" s="7"/>
      <c r="C43" s="7"/>
      <c r="D43" s="7"/>
      <c r="E43" s="7"/>
      <c r="F43" s="7"/>
      <c r="G43" s="12"/>
      <c r="H43" s="7">
        <v>4231</v>
      </c>
      <c r="I43" s="8" t="s">
        <v>33</v>
      </c>
      <c r="J43" s="9">
        <f t="shared" ref="J43:O43" si="14">J44</f>
        <v>800000</v>
      </c>
      <c r="K43" s="9">
        <f t="shared" si="14"/>
        <v>0</v>
      </c>
      <c r="L43" s="9">
        <f t="shared" si="14"/>
        <v>50000</v>
      </c>
      <c r="M43" s="9">
        <f t="shared" si="14"/>
        <v>850000</v>
      </c>
      <c r="N43" s="9">
        <f t="shared" si="14"/>
        <v>1062500</v>
      </c>
      <c r="O43" s="9">
        <f t="shared" si="14"/>
        <v>0</v>
      </c>
      <c r="P43" s="18"/>
      <c r="Q43" s="16"/>
      <c r="S43" s="106"/>
    </row>
    <row r="44" spans="1:19" s="102" customFormat="1" ht="25.5" customHeight="1" x14ac:dyDescent="0.2">
      <c r="A44" s="27" t="s">
        <v>85</v>
      </c>
      <c r="B44" s="27" t="s">
        <v>34</v>
      </c>
      <c r="C44" s="27" t="s">
        <v>19</v>
      </c>
      <c r="D44" s="27" t="s">
        <v>16</v>
      </c>
      <c r="E44" s="27" t="s">
        <v>27</v>
      </c>
      <c r="F44" s="27"/>
      <c r="G44" s="27" t="s">
        <v>28</v>
      </c>
      <c r="H44" s="27" t="s">
        <v>11</v>
      </c>
      <c r="I44" s="33" t="s">
        <v>54</v>
      </c>
      <c r="J44" s="69">
        <v>800000</v>
      </c>
      <c r="K44" s="69">
        <v>0</v>
      </c>
      <c r="L44" s="69">
        <v>50000</v>
      </c>
      <c r="M44" s="69">
        <f>SUM(J44:L44)</f>
        <v>850000</v>
      </c>
      <c r="N44" s="69">
        <f>M44*1.25</f>
        <v>1062500</v>
      </c>
      <c r="O44" s="69">
        <v>0</v>
      </c>
      <c r="P44" s="31" t="s">
        <v>10</v>
      </c>
      <c r="Q44" s="28" t="s">
        <v>12</v>
      </c>
      <c r="S44" s="106"/>
    </row>
    <row r="45" spans="1:19" s="102" customFormat="1" ht="25.5" customHeight="1" x14ac:dyDescent="0.2">
      <c r="A45" s="7"/>
      <c r="B45" s="7"/>
      <c r="C45" s="7"/>
      <c r="D45" s="7"/>
      <c r="E45" s="7"/>
      <c r="F45" s="7"/>
      <c r="G45" s="7"/>
      <c r="H45" s="7">
        <v>4511</v>
      </c>
      <c r="I45" s="8" t="s">
        <v>124</v>
      </c>
      <c r="J45" s="9">
        <f t="shared" ref="J45:O45" si="15">J46</f>
        <v>0</v>
      </c>
      <c r="K45" s="9">
        <f t="shared" si="15"/>
        <v>0</v>
      </c>
      <c r="L45" s="9">
        <f t="shared" si="15"/>
        <v>1000000</v>
      </c>
      <c r="M45" s="9">
        <f t="shared" si="15"/>
        <v>1000000</v>
      </c>
      <c r="N45" s="9">
        <f t="shared" si="15"/>
        <v>1250000</v>
      </c>
      <c r="O45" s="9">
        <f t="shared" si="15"/>
        <v>0</v>
      </c>
      <c r="P45" s="18"/>
      <c r="Q45" s="16"/>
      <c r="S45" s="106"/>
    </row>
    <row r="46" spans="1:19" s="102" customFormat="1" ht="25.5" customHeight="1" x14ac:dyDescent="0.2">
      <c r="A46" s="27"/>
      <c r="B46" s="27"/>
      <c r="C46" s="27"/>
      <c r="D46" s="27"/>
      <c r="E46" s="27"/>
      <c r="F46" s="27"/>
      <c r="G46" s="27"/>
      <c r="H46" s="27">
        <v>4511</v>
      </c>
      <c r="I46" s="33" t="s">
        <v>125</v>
      </c>
      <c r="J46" s="69">
        <v>0</v>
      </c>
      <c r="K46" s="69">
        <v>0</v>
      </c>
      <c r="L46" s="69">
        <v>1000000</v>
      </c>
      <c r="M46" s="69">
        <f>SUM(J46:L46)</f>
        <v>1000000</v>
      </c>
      <c r="N46" s="69">
        <f>M46*1.25</f>
        <v>1250000</v>
      </c>
      <c r="O46" s="69">
        <v>0</v>
      </c>
      <c r="P46" s="31" t="s">
        <v>10</v>
      </c>
      <c r="Q46" s="28" t="s">
        <v>12</v>
      </c>
      <c r="S46" s="106"/>
    </row>
    <row r="47" spans="1:19" s="102" customFormat="1" ht="28.5" customHeight="1" x14ac:dyDescent="0.2">
      <c r="A47" s="7"/>
      <c r="B47" s="7"/>
      <c r="C47" s="7"/>
      <c r="D47" s="7"/>
      <c r="E47" s="7"/>
      <c r="F47" s="47"/>
      <c r="G47" s="7"/>
      <c r="H47" s="48">
        <v>4541</v>
      </c>
      <c r="I47" s="8" t="s">
        <v>110</v>
      </c>
      <c r="J47" s="9">
        <f t="shared" ref="J47:O47" si="16">J48</f>
        <v>0</v>
      </c>
      <c r="K47" s="9">
        <f t="shared" si="16"/>
        <v>0</v>
      </c>
      <c r="L47" s="9">
        <f t="shared" si="16"/>
        <v>6152000</v>
      </c>
      <c r="M47" s="9">
        <f t="shared" si="16"/>
        <v>6152000</v>
      </c>
      <c r="N47" s="9">
        <f t="shared" si="16"/>
        <v>7690000</v>
      </c>
      <c r="O47" s="9">
        <f t="shared" si="16"/>
        <v>0</v>
      </c>
      <c r="P47" s="12"/>
      <c r="Q47" s="49"/>
      <c r="S47" s="106"/>
    </row>
    <row r="48" spans="1:19" s="109" customFormat="1" ht="41.25" customHeight="1" x14ac:dyDescent="0.2">
      <c r="A48" s="38" t="s">
        <v>89</v>
      </c>
      <c r="B48" s="38" t="s">
        <v>90</v>
      </c>
      <c r="C48" s="38" t="s">
        <v>19</v>
      </c>
      <c r="D48" s="38" t="s">
        <v>16</v>
      </c>
      <c r="E48" s="38" t="s">
        <v>27</v>
      </c>
      <c r="F48" s="50" t="s">
        <v>111</v>
      </c>
      <c r="G48" s="38"/>
      <c r="H48" s="51" t="s">
        <v>104</v>
      </c>
      <c r="I48" s="52" t="s">
        <v>116</v>
      </c>
      <c r="J48" s="53">
        <f t="shared" ref="J48:O48" si="17">SUM(J49:J51)</f>
        <v>0</v>
      </c>
      <c r="K48" s="53">
        <f t="shared" si="17"/>
        <v>0</v>
      </c>
      <c r="L48" s="53">
        <f t="shared" si="17"/>
        <v>6152000</v>
      </c>
      <c r="M48" s="53">
        <f t="shared" si="17"/>
        <v>6152000</v>
      </c>
      <c r="N48" s="53">
        <f t="shared" si="17"/>
        <v>7690000</v>
      </c>
      <c r="O48" s="53">
        <f t="shared" si="17"/>
        <v>0</v>
      </c>
      <c r="P48" s="38" t="s">
        <v>16</v>
      </c>
      <c r="Q48" s="73" t="s">
        <v>12</v>
      </c>
      <c r="S48" s="110"/>
    </row>
    <row r="49" spans="1:20" s="102" customFormat="1" ht="25.5" customHeight="1" x14ac:dyDescent="0.2">
      <c r="A49" s="66"/>
      <c r="B49" s="1"/>
      <c r="C49" s="1"/>
      <c r="D49" s="1"/>
      <c r="E49" s="1"/>
      <c r="F49" s="1"/>
      <c r="G49" s="1"/>
      <c r="H49" s="1"/>
      <c r="I49" s="2" t="s">
        <v>91</v>
      </c>
      <c r="J49" s="46">
        <v>0</v>
      </c>
      <c r="K49" s="54">
        <v>0</v>
      </c>
      <c r="L49" s="46">
        <v>2376000</v>
      </c>
      <c r="M49" s="46">
        <f>SUM(J49:L49)</f>
        <v>2376000</v>
      </c>
      <c r="N49" s="54">
        <f>M49*1.25</f>
        <v>2970000</v>
      </c>
      <c r="O49" s="55">
        <v>0</v>
      </c>
      <c r="P49" s="1"/>
      <c r="Q49" s="26"/>
      <c r="S49" s="106"/>
    </row>
    <row r="50" spans="1:20" s="102" customFormat="1" ht="25.5" customHeight="1" x14ac:dyDescent="0.2">
      <c r="A50" s="1"/>
      <c r="B50" s="1"/>
      <c r="C50" s="1"/>
      <c r="D50" s="1"/>
      <c r="E50" s="1"/>
      <c r="F50" s="1"/>
      <c r="G50" s="1"/>
      <c r="H50" s="1"/>
      <c r="I50" s="2" t="s">
        <v>92</v>
      </c>
      <c r="J50" s="46">
        <v>0</v>
      </c>
      <c r="K50" s="54">
        <v>0</v>
      </c>
      <c r="L50" s="46">
        <v>2376000</v>
      </c>
      <c r="M50" s="46">
        <f>SUM(J50:L50)</f>
        <v>2376000</v>
      </c>
      <c r="N50" s="54">
        <f>M50*1.25</f>
        <v>2970000</v>
      </c>
      <c r="O50" s="55">
        <v>0</v>
      </c>
      <c r="P50" s="1"/>
      <c r="Q50" s="26"/>
      <c r="S50" s="106"/>
    </row>
    <row r="51" spans="1:20" s="102" customFormat="1" ht="25.5" customHeight="1" x14ac:dyDescent="0.2">
      <c r="A51" s="1"/>
      <c r="B51" s="1"/>
      <c r="C51" s="1"/>
      <c r="D51" s="1"/>
      <c r="E51" s="1"/>
      <c r="F51" s="1"/>
      <c r="G51" s="1"/>
      <c r="H51" s="1"/>
      <c r="I51" s="2" t="s">
        <v>93</v>
      </c>
      <c r="J51" s="46">
        <v>0</v>
      </c>
      <c r="K51" s="54">
        <v>0</v>
      </c>
      <c r="L51" s="46">
        <v>1400000</v>
      </c>
      <c r="M51" s="46">
        <f>SUM(J51:L51)</f>
        <v>1400000</v>
      </c>
      <c r="N51" s="54">
        <f>M51*1.25</f>
        <v>1750000</v>
      </c>
      <c r="O51" s="55">
        <v>0</v>
      </c>
      <c r="P51" s="1"/>
      <c r="Q51" s="26"/>
      <c r="S51" s="106"/>
    </row>
    <row r="52" spans="1:20" ht="24.95" customHeight="1" x14ac:dyDescent="0.2">
      <c r="A52" s="56"/>
      <c r="B52" s="14"/>
      <c r="C52" s="57"/>
      <c r="D52" s="57"/>
      <c r="E52" s="58"/>
      <c r="F52" s="57"/>
      <c r="G52" s="14"/>
      <c r="H52" s="58"/>
      <c r="I52" s="59" t="s">
        <v>0</v>
      </c>
      <c r="J52" s="60">
        <f t="shared" ref="J52:N52" si="18">J5+J11+J22+J25+J26+J28+J30+J37+J39+J43+J47+J45</f>
        <v>7175500</v>
      </c>
      <c r="K52" s="60">
        <f t="shared" si="18"/>
        <v>1738500</v>
      </c>
      <c r="L52" s="60">
        <f t="shared" si="18"/>
        <v>7465699</v>
      </c>
      <c r="M52" s="60">
        <f t="shared" si="18"/>
        <v>16379699</v>
      </c>
      <c r="N52" s="60">
        <f t="shared" si="18"/>
        <v>20474623.75</v>
      </c>
      <c r="O52" s="60">
        <f>O5+O11+O22+O25+O26+O28+O30+O37+O39+O43+O47+O45</f>
        <v>3921889</v>
      </c>
      <c r="P52" s="61"/>
      <c r="Q52" s="60"/>
      <c r="S52" s="106"/>
      <c r="T52" s="102"/>
    </row>
    <row r="71" spans="13:14" x14ac:dyDescent="0.2">
      <c r="M71" s="112"/>
      <c r="N71" s="112"/>
    </row>
  </sheetData>
  <mergeCells count="1">
    <mergeCell ref="B2:Q2"/>
  </mergeCells>
  <pageMargins left="0.51181102362204722" right="0.51181102362204722" top="0.74803149606299213" bottom="0.74803149606299213" header="0.39370078740157483" footer="0.39370078740157483"/>
  <pageSetup paperSize="8" scale="72" fitToHeight="0" orientation="landscape" r:id="rId1"/>
  <headerFooter>
    <oddHeader xml:space="preserve">&amp;L&amp;"-,Uobičajeno"&amp;11Upravno vijeće
27.12.2021&amp;C&amp;"-,Uobičajeno"&amp;11Plan nabave dugotrajne nefinancijske imovine za 2021. godinu - II. Rebalans&amp;R&amp;"-,Uobičajeno"&amp;11 4. sjednica
Točka 3. dnevnog reda
</oddHeader>
    <oddFooter>&amp;L&amp;"-,Uobičajeno"&amp;11Nastavni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E643-909E-4BC0-9A17-B8E2E1AC573B}">
  <sheetPr>
    <pageSetUpPr fitToPage="1"/>
  </sheetPr>
  <dimension ref="A1:M19"/>
  <sheetViews>
    <sheetView workbookViewId="0">
      <selection activeCell="I20" sqref="I20"/>
    </sheetView>
  </sheetViews>
  <sheetFormatPr defaultRowHeight="12.75" x14ac:dyDescent="0.2"/>
  <cols>
    <col min="1" max="2" width="13.28515625" style="104" customWidth="1"/>
    <col min="3" max="3" width="20.85546875" style="104" customWidth="1"/>
    <col min="4" max="8" width="13.28515625" style="104" customWidth="1"/>
    <col min="9" max="9" width="65.7109375" style="104" customWidth="1"/>
    <col min="10" max="12" width="13.28515625" style="104" customWidth="1"/>
    <col min="13" max="13" width="22.5703125" style="104" customWidth="1"/>
    <col min="14" max="16384" width="9.140625" style="104"/>
  </cols>
  <sheetData>
    <row r="1" spans="1:13" s="101" customFormat="1" ht="12" x14ac:dyDescent="0.2">
      <c r="B1" s="102"/>
      <c r="C1" s="102"/>
      <c r="J1" s="103"/>
      <c r="K1" s="103"/>
      <c r="L1" s="103"/>
      <c r="M1" s="103"/>
    </row>
    <row r="2" spans="1:13" s="101" customFormat="1" ht="15.75" thickBot="1" x14ac:dyDescent="0.25">
      <c r="A2" s="113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01" customFormat="1" thickTop="1" x14ac:dyDescent="0.2">
      <c r="B3" s="102"/>
      <c r="C3" s="102"/>
      <c r="J3" s="103"/>
      <c r="K3" s="103"/>
      <c r="L3" s="103"/>
      <c r="M3" s="103"/>
    </row>
    <row r="4" spans="1:13" s="101" customFormat="1" ht="12" x14ac:dyDescent="0.2">
      <c r="B4" s="102"/>
      <c r="C4" s="102"/>
      <c r="J4" s="103"/>
      <c r="K4" s="103"/>
      <c r="L4" s="103"/>
      <c r="M4" s="103"/>
    </row>
    <row r="5" spans="1:13" s="101" customFormat="1" thickBot="1" x14ac:dyDescent="0.25">
      <c r="B5" s="102"/>
      <c r="C5" s="102"/>
      <c r="J5" s="103"/>
      <c r="K5" s="103"/>
      <c r="L5" s="103"/>
      <c r="M5" s="103"/>
    </row>
    <row r="6" spans="1:13" s="101" customFormat="1" ht="61.5" thickTop="1" thickBot="1" x14ac:dyDescent="0.25">
      <c r="A6" s="92" t="s">
        <v>113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3" t="s">
        <v>129</v>
      </c>
      <c r="K6" s="94" t="s">
        <v>13</v>
      </c>
      <c r="L6" s="94" t="s">
        <v>130</v>
      </c>
      <c r="M6" s="92" t="s">
        <v>9</v>
      </c>
    </row>
    <row r="7" spans="1:13" s="101" customFormat="1" ht="39.950000000000003" customHeight="1" thickTop="1" x14ac:dyDescent="0.2">
      <c r="A7" s="87"/>
      <c r="B7" s="88"/>
      <c r="C7" s="87"/>
      <c r="D7" s="87"/>
      <c r="E7" s="87"/>
      <c r="F7" s="87"/>
      <c r="G7" s="87"/>
      <c r="H7" s="87">
        <v>422411</v>
      </c>
      <c r="I7" s="89" t="s">
        <v>131</v>
      </c>
      <c r="J7" s="90">
        <v>1080000</v>
      </c>
      <c r="K7" s="90">
        <v>1350000</v>
      </c>
      <c r="L7" s="90">
        <v>1350000</v>
      </c>
      <c r="M7" s="91"/>
    </row>
    <row r="8" spans="1:13" s="101" customFormat="1" ht="39.950000000000003" customHeight="1" x14ac:dyDescent="0.2">
      <c r="A8" s="1" t="s">
        <v>132</v>
      </c>
      <c r="B8" s="84" t="s">
        <v>133</v>
      </c>
      <c r="C8" s="1" t="s">
        <v>134</v>
      </c>
      <c r="D8" s="1"/>
      <c r="E8" s="1" t="s">
        <v>27</v>
      </c>
      <c r="F8" s="1" t="s">
        <v>135</v>
      </c>
      <c r="G8" s="1" t="s">
        <v>136</v>
      </c>
      <c r="H8" s="1" t="s">
        <v>32</v>
      </c>
      <c r="I8" s="2" t="s">
        <v>137</v>
      </c>
      <c r="J8" s="46">
        <v>1080000</v>
      </c>
      <c r="K8" s="85">
        <v>1350000</v>
      </c>
      <c r="L8" s="85">
        <v>1350000</v>
      </c>
      <c r="M8" s="26" t="s">
        <v>12</v>
      </c>
    </row>
    <row r="9" spans="1:13" s="101" customFormat="1" ht="39.950000000000003" customHeight="1" x14ac:dyDescent="0.2">
      <c r="A9" s="80"/>
      <c r="B9" s="79"/>
      <c r="C9" s="80"/>
      <c r="D9" s="80"/>
      <c r="E9" s="80"/>
      <c r="F9" s="80"/>
      <c r="G9" s="80"/>
      <c r="H9" s="80">
        <v>42242</v>
      </c>
      <c r="I9" s="81" t="s">
        <v>55</v>
      </c>
      <c r="J9" s="82">
        <v>3480000</v>
      </c>
      <c r="K9" s="82">
        <v>4350000</v>
      </c>
      <c r="L9" s="82">
        <v>4350000</v>
      </c>
      <c r="M9" s="83"/>
    </row>
    <row r="10" spans="1:13" s="101" customFormat="1" ht="39.950000000000003" customHeight="1" x14ac:dyDescent="0.2">
      <c r="A10" s="1" t="s">
        <v>138</v>
      </c>
      <c r="B10" s="84" t="s">
        <v>139</v>
      </c>
      <c r="C10" s="1" t="s">
        <v>19</v>
      </c>
      <c r="D10" s="1" t="s">
        <v>10</v>
      </c>
      <c r="E10" s="1" t="s">
        <v>27</v>
      </c>
      <c r="F10" s="1" t="s">
        <v>135</v>
      </c>
      <c r="G10" s="1"/>
      <c r="H10" s="1" t="s">
        <v>52</v>
      </c>
      <c r="I10" s="2" t="s">
        <v>143</v>
      </c>
      <c r="J10" s="46">
        <v>2560000</v>
      </c>
      <c r="K10" s="85">
        <v>3200000</v>
      </c>
      <c r="L10" s="85">
        <v>3200000</v>
      </c>
      <c r="M10" s="26" t="s">
        <v>12</v>
      </c>
    </row>
    <row r="11" spans="1:13" s="101" customFormat="1" ht="39.950000000000003" customHeight="1" thickBot="1" x14ac:dyDescent="0.25">
      <c r="A11" s="75" t="s">
        <v>140</v>
      </c>
      <c r="B11" s="74" t="s">
        <v>60</v>
      </c>
      <c r="C11" s="75" t="s">
        <v>144</v>
      </c>
      <c r="D11" s="75" t="s">
        <v>10</v>
      </c>
      <c r="E11" s="75" t="s">
        <v>27</v>
      </c>
      <c r="F11" s="75" t="s">
        <v>141</v>
      </c>
      <c r="G11" s="75"/>
      <c r="H11" s="75" t="s">
        <v>52</v>
      </c>
      <c r="I11" s="76" t="s">
        <v>142</v>
      </c>
      <c r="J11" s="77">
        <v>920000</v>
      </c>
      <c r="K11" s="78">
        <v>1150000</v>
      </c>
      <c r="L11" s="78">
        <v>1150000</v>
      </c>
      <c r="M11" s="86" t="s">
        <v>12</v>
      </c>
    </row>
    <row r="12" spans="1:13" s="101" customFormat="1" ht="13.5" thickTop="1" thickBot="1" x14ac:dyDescent="0.25">
      <c r="A12" s="95"/>
      <c r="B12" s="96"/>
      <c r="C12" s="97"/>
      <c r="D12" s="97"/>
      <c r="E12" s="98"/>
      <c r="F12" s="97"/>
      <c r="G12" s="97"/>
      <c r="H12" s="98"/>
      <c r="I12" s="99" t="s">
        <v>0</v>
      </c>
      <c r="J12" s="100">
        <v>4560000</v>
      </c>
      <c r="K12" s="100">
        <v>5700000</v>
      </c>
      <c r="L12" s="100">
        <v>5700000</v>
      </c>
      <c r="M12" s="100"/>
    </row>
    <row r="13" spans="1:13" s="101" customFormat="1" thickTop="1" x14ac:dyDescent="0.2">
      <c r="B13" s="102"/>
      <c r="C13" s="102"/>
      <c r="J13" s="103"/>
      <c r="K13" s="103"/>
      <c r="L13" s="103"/>
      <c r="M13" s="103"/>
    </row>
    <row r="14" spans="1:13" s="101" customFormat="1" ht="12" x14ac:dyDescent="0.2">
      <c r="B14" s="102"/>
      <c r="C14" s="102"/>
      <c r="J14" s="103"/>
      <c r="K14" s="103"/>
      <c r="L14" s="103"/>
      <c r="M14" s="103"/>
    </row>
    <row r="15" spans="1:13" s="101" customFormat="1" ht="12" x14ac:dyDescent="0.2">
      <c r="B15" s="102"/>
      <c r="C15" s="102"/>
      <c r="J15" s="103"/>
      <c r="K15" s="103"/>
      <c r="L15" s="103"/>
      <c r="M15" s="103"/>
    </row>
    <row r="16" spans="1:13" s="101" customFormat="1" ht="12" x14ac:dyDescent="0.2">
      <c r="B16" s="102"/>
      <c r="C16" s="102"/>
      <c r="J16" s="103"/>
      <c r="K16" s="103"/>
      <c r="L16" s="103"/>
      <c r="M16" s="103"/>
    </row>
    <row r="17" spans="2:13" s="101" customFormat="1" ht="12" x14ac:dyDescent="0.2">
      <c r="B17" s="102"/>
      <c r="C17" s="102"/>
      <c r="J17" s="103"/>
      <c r="K17" s="103"/>
      <c r="L17" s="103"/>
      <c r="M17" s="103"/>
    </row>
    <row r="18" spans="2:13" s="101" customFormat="1" ht="12" x14ac:dyDescent="0.2">
      <c r="B18" s="102"/>
      <c r="C18" s="102"/>
      <c r="J18" s="103"/>
      <c r="K18" s="103"/>
      <c r="L18" s="103"/>
      <c r="M18" s="103"/>
    </row>
    <row r="19" spans="2:13" s="101" customFormat="1" ht="12" x14ac:dyDescent="0.2">
      <c r="B19" s="102"/>
      <c r="C19" s="102"/>
      <c r="J19" s="103"/>
      <c r="K19" s="103"/>
      <c r="L19" s="103"/>
      <c r="M19" s="103"/>
    </row>
  </sheetData>
  <mergeCells count="1">
    <mergeCell ref="A2:M2"/>
  </mergeCells>
  <pageMargins left="0.51181102362204722" right="0.51181102362204722" top="0.74803149606299213" bottom="0.74803149606299213" header="0.39370078740157483" footer="0.39370078740157483"/>
  <pageSetup paperSize="8" scale="83" fitToHeight="0" orientation="landscape" r:id="rId1"/>
  <headerFooter>
    <oddHeader xml:space="preserve">&amp;L&amp;"-,Uobičajeno"&amp;11Upravno vijeće
27.12.2021&amp;C&amp;"-,Uobičajeno"&amp;11Plan nabave dugotrajne nefinancijske imovine za 2021. godinu - II. Rebalans&amp;R&amp;"-,Uobičajeno"&amp;11 4. sjednica
Točka 3. dnevnog reda
</oddHeader>
    <oddFooter>&amp;L&amp;"-,Uobičajeno"&amp;11Nastavni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2021.</vt:lpstr>
      <vt:lpstr>Nerealizirano 2020</vt:lpstr>
      <vt:lpstr>'PLAN 2021.'!Ispis_naslova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2021-12-24T13:11:35Z</cp:lastPrinted>
  <dcterms:created xsi:type="dcterms:W3CDTF">2013-12-12T13:21:36Z</dcterms:created>
  <dcterms:modified xsi:type="dcterms:W3CDTF">2021-12-24T13:11:38Z</dcterms:modified>
</cp:coreProperties>
</file>