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90" windowHeight="3315" activeTab="0"/>
  </bookViews>
  <sheets>
    <sheet name="Opći dio " sheetId="1" r:id="rId1"/>
    <sheet name="Plan prihoda i primitaka" sheetId="2" r:id="rId2"/>
    <sheet name="Plan rashoda i izdataka" sheetId="3" r:id="rId3"/>
  </sheets>
  <definedNames>
    <definedName name="_xlnm.Print_Titles" localSheetId="1">'Plan prihoda i primitaka'!$2:$2</definedName>
    <definedName name="_xlnm.Print_Titles" localSheetId="2">'Plan rashoda i izdataka'!$2:$4</definedName>
    <definedName name="_xlnm.Print_Area" localSheetId="0">'Opći dio '!$A$1:$D$23</definedName>
  </definedNames>
  <calcPr fullCalcOnLoad="1"/>
</workbook>
</file>

<file path=xl/sharedStrings.xml><?xml version="1.0" encoding="utf-8"?>
<sst xmlns="http://schemas.openxmlformats.org/spreadsheetml/2006/main" count="156" uniqueCount="106">
  <si>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</si>
  <si>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</si>
  <si>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</si>
  <si>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</si>
  <si>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</si>
  <si>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</si>
  <si>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</si>
  <si>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</si>
  <si>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</si>
  <si>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</si>
  <si>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</si>
  <si>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</si>
  <si>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</si>
  <si>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</si>
  <si>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</si>
  <si>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</si>
  <si>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</si>
  <si>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</si>
  <si>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</si>
  <si>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</si>
  <si>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</si>
  <si>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</si>
  <si>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</si>
  <si>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</si>
  <si>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</si>
  <si>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</si>
  <si>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</si>
  <si>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</si>
  <si>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</si>
  <si>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</si>
  <si>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</si>
  <si>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</si>
  <si>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</si>
  <si>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</si>
  <si>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</si>
  <si>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</si>
  <si>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PROJEKCIJA PLANA ZA 2018.</t>
  </si>
  <si>
    <t>Plaće za redovan rad</t>
  </si>
  <si>
    <t>Plaće za prekovremeni rad</t>
  </si>
  <si>
    <t>Doprinosi za obvezno osiguranje u slučaju nezaposlenosti</t>
  </si>
  <si>
    <t>Službena putovanja</t>
  </si>
  <si>
    <t>Uredski materijal i ostali materijalni rashodi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</si>
  <si>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</si>
  <si>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</si>
  <si>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</si>
  <si>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</si>
  <si>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</si>
  <si>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</si>
  <si>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</si>
  <si>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</si>
  <si>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</si>
  <si>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</si>
  <si>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</si>
  <si>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</si>
  <si>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Višak prihoda iz prethodnog razdoblja</t>
  </si>
  <si>
    <t xml:space="preserve">RASHODI POSLOVANJA </t>
  </si>
  <si>
    <t>Plaće (bruto)</t>
  </si>
  <si>
    <t>Plaće u naravi</t>
  </si>
  <si>
    <t>Doprinosi na plaće</t>
  </si>
  <si>
    <t>Doprinosi za zdravstveno osiguranje</t>
  </si>
  <si>
    <t>Naknade troškova zaposlenima</t>
  </si>
  <si>
    <t>Naknade za prijevoz, rad na terenu i odvojeni život</t>
  </si>
  <si>
    <t>Stručno usavršavanje zaposlenika</t>
  </si>
  <si>
    <t>Rashodi za materijal i energiju</t>
  </si>
  <si>
    <t>Materijal i sirovine</t>
  </si>
  <si>
    <t xml:space="preserve">Materijal i dijelovi za tekuće i investicijsko održavanje </t>
  </si>
  <si>
    <t>Službena, radna i zaštitna odjeća i obuća</t>
  </si>
  <si>
    <t>Rashodi za usluge</t>
  </si>
  <si>
    <t>Ostali nespomenuti rashodi poslovanja</t>
  </si>
  <si>
    <t>Naknade za rad predstvničkih i izvršnih tijela, povjeren. i sl.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</si>
  <si>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</si>
  <si>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</si>
  <si>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</si>
  <si>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</si>
  <si>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</si>
  <si>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</si>
  <si>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</si>
  <si>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RASHODI ZA NABAVU NEFINCIJSKE IMOVINE</t>
  </si>
  <si>
    <t>Rashodi za nabavu proizvedene dugotrajne imovine</t>
  </si>
  <si>
    <t>Postrojenja i oprema</t>
  </si>
  <si>
    <t>Medicinska i laboratorijska oprema</t>
  </si>
  <si>
    <t>Ostale naknade troškova zaposlenima</t>
  </si>
  <si>
    <t>Primici od financijske imovine I zaduživanja</t>
  </si>
  <si>
    <t>5181</t>
  </si>
  <si>
    <t>Izdaci za depozite u kreditnim i ostalim financijskim institucijama - tuzemni</t>
  </si>
  <si>
    <t>518</t>
  </si>
  <si>
    <t xml:space="preserve">Izdaci za depozite i jamčevne pologe </t>
  </si>
  <si>
    <t>Izdaci za dane zajmove i depozite</t>
  </si>
  <si>
    <t>Izdaci za financijsku imovinu i otplate zajmova</t>
  </si>
  <si>
    <t>Opći prihodi i primici
HZZO</t>
  </si>
  <si>
    <t>Opći prihodi i primici
Grad Zagreb</t>
  </si>
  <si>
    <t>Opći prihodi i primici
Država</t>
  </si>
  <si>
    <t>Rashodi za nabavu neproizvedene imovine</t>
  </si>
  <si>
    <t>Nematerijalna imovina</t>
  </si>
  <si>
    <t>Licence</t>
  </si>
  <si>
    <t>Prijedlog plana 
za 2017.</t>
  </si>
  <si>
    <t>Projekcija plana
za 2018.</t>
  </si>
  <si>
    <t>Projekcija plana 
za 2019.</t>
  </si>
  <si>
    <t>Plan prihoda i primitaka Nastavnog zavoda za javno zdravstvo Dr. Andrija Štampar za 2017. godinu i projekcije za 2018. i 2019. godinu</t>
  </si>
  <si>
    <t>2019.</t>
  </si>
  <si>
    <t>Ukupno prihodi i primici za 2019.</t>
  </si>
  <si>
    <t>PRIJEDLOG PLANA ZA 2017.</t>
  </si>
  <si>
    <t>PRIJEDLOG FINANCIJSKOG PLANA 
NASTAVNOG ZAVODA ZA JAVNO ZDRAVSTVO DR. ANDRIJA ŠTAMPAR  
ZA 2017. I PROJEKCIJA PLANA ZA  2018. I 2019. GODINU</t>
  </si>
  <si>
    <t>Vozila</t>
  </si>
  <si>
    <t>Prijevozna sredstva u cestovnom prometu</t>
  </si>
  <si>
    <t>Plan rashoda i izdataka Nastavnog zavoda za javno zdravstvo Dr. Andrija Štampar za 2017. godinu i projekcije za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</si>
</sst>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7" fillId="34" borderId="7" applyNumberFormat="0" applyAlignment="0" applyProtection="0"/>
    <xf numFmtId="0" fontId="47" fillId="42" borderId="8" applyNumberFormat="0" applyAlignment="0" applyProtection="0"/>
    <xf numFmtId="0" fontId="15" fillId="0" borderId="9" applyNumberFormat="0" applyFill="0" applyAlignment="0" applyProtection="0"/>
    <xf numFmtId="0" fontId="4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2" fillId="44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4" fillId="45" borderId="14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 quotePrefix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31" fillId="47" borderId="17" xfId="0" applyFont="1" applyFill="1" applyBorder="1" applyAlignment="1">
      <alignment horizontal="right" vertical="center"/>
    </xf>
    <xf numFmtId="0" fontId="31" fillId="47" borderId="18" xfId="0" applyFont="1" applyFill="1" applyBorder="1" applyAlignment="1">
      <alignment vertical="center" wrapText="1"/>
    </xf>
    <xf numFmtId="3" fontId="31" fillId="47" borderId="18" xfId="0" applyNumberFormat="1" applyFont="1" applyFill="1" applyBorder="1" applyAlignment="1">
      <alignment vertical="center"/>
    </xf>
    <xf numFmtId="0" fontId="31" fillId="23" borderId="17" xfId="0" applyFont="1" applyFill="1" applyBorder="1" applyAlignment="1">
      <alignment horizontal="right" vertical="center"/>
    </xf>
    <xf numFmtId="0" fontId="31" fillId="23" borderId="18" xfId="0" applyFont="1" applyFill="1" applyBorder="1" applyAlignment="1">
      <alignment vertical="center"/>
    </xf>
    <xf numFmtId="3" fontId="31" fillId="23" borderId="18" xfId="0" applyNumberFormat="1" applyFont="1" applyFill="1" applyBorder="1" applyAlignment="1">
      <alignment vertical="center"/>
    </xf>
    <xf numFmtId="0" fontId="31" fillId="15" borderId="17" xfId="0" applyFont="1" applyFill="1" applyBorder="1" applyAlignment="1">
      <alignment horizontal="right" vertical="center"/>
    </xf>
    <xf numFmtId="0" fontId="31" fillId="15" borderId="18" xfId="0" applyFont="1" applyFill="1" applyBorder="1" applyAlignment="1">
      <alignment vertical="center"/>
    </xf>
    <xf numFmtId="3" fontId="31" fillId="15" borderId="18" xfId="0" applyNumberFormat="1" applyFont="1" applyFill="1" applyBorder="1" applyAlignment="1">
      <alignment vertical="center"/>
    </xf>
    <xf numFmtId="0" fontId="32" fillId="0" borderId="17" xfId="0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0" fontId="34" fillId="0" borderId="18" xfId="0" applyNumberFormat="1" applyFont="1" applyFill="1" applyBorder="1" applyAlignment="1" applyProtection="1">
      <alignment/>
      <protection/>
    </xf>
    <xf numFmtId="3" fontId="34" fillId="0" borderId="18" xfId="0" applyNumberFormat="1" applyFont="1" applyFill="1" applyBorder="1" applyAlignment="1" applyProtection="1">
      <alignment/>
      <protection/>
    </xf>
    <xf numFmtId="0" fontId="26" fillId="48" borderId="18" xfId="0" applyNumberFormat="1" applyFont="1" applyFill="1" applyBorder="1" applyAlignment="1" applyProtection="1">
      <alignment/>
      <protection/>
    </xf>
    <xf numFmtId="3" fontId="26" fillId="48" borderId="18" xfId="0" applyNumberFormat="1" applyFont="1" applyFill="1" applyBorder="1" applyAlignment="1" applyProtection="1">
      <alignment/>
      <protection/>
    </xf>
    <xf numFmtId="0" fontId="26" fillId="15" borderId="18" xfId="0" applyNumberFormat="1" applyFont="1" applyFill="1" applyBorder="1" applyAlignment="1" applyProtection="1">
      <alignment/>
      <protection/>
    </xf>
    <xf numFmtId="3" fontId="26" fillId="15" borderId="18" xfId="0" applyNumberFormat="1" applyFont="1" applyFill="1" applyBorder="1" applyAlignment="1" applyProtection="1">
      <alignment/>
      <protection/>
    </xf>
    <xf numFmtId="0" fontId="34" fillId="0" borderId="18" xfId="0" applyNumberFormat="1" applyFont="1" applyFill="1" applyBorder="1" applyAlignment="1" applyProtection="1">
      <alignment vertical="center"/>
      <protection/>
    </xf>
    <xf numFmtId="1" fontId="22" fillId="49" borderId="19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1" fontId="22" fillId="49" borderId="21" xfId="0" applyNumberFormat="1" applyFont="1" applyFill="1" applyBorder="1" applyAlignment="1">
      <alignment horizontal="right" vertical="top" wrapText="1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3" fontId="21" fillId="0" borderId="22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 vertical="center" wrapText="1"/>
    </xf>
    <xf numFmtId="3" fontId="33" fillId="0" borderId="22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33" fillId="0" borderId="23" xfId="0" applyNumberFormat="1" applyFont="1" applyBorder="1" applyAlignment="1">
      <alignment horizontal="right" vertical="center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1" fontId="21" fillId="0" borderId="25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horizontal="left" wrapText="1"/>
    </xf>
    <xf numFmtId="1" fontId="22" fillId="0" borderId="19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vertical="center"/>
    </xf>
    <xf numFmtId="3" fontId="33" fillId="0" borderId="27" xfId="0" applyNumberFormat="1" applyFont="1" applyBorder="1" applyAlignment="1">
      <alignment horizontal="right" vertical="center"/>
    </xf>
    <xf numFmtId="3" fontId="33" fillId="0" borderId="24" xfId="0" applyNumberFormat="1" applyFont="1" applyBorder="1" applyAlignment="1">
      <alignment horizontal="right" vertical="center"/>
    </xf>
    <xf numFmtId="0" fontId="31" fillId="47" borderId="17" xfId="0" applyFont="1" applyFill="1" applyBorder="1" applyAlignment="1">
      <alignment vertical="center"/>
    </xf>
    <xf numFmtId="0" fontId="31" fillId="47" borderId="18" xfId="0" applyFont="1" applyFill="1" applyBorder="1" applyAlignment="1">
      <alignment vertical="center"/>
    </xf>
    <xf numFmtId="3" fontId="31" fillId="47" borderId="18" xfId="0" applyNumberFormat="1" applyFont="1" applyFill="1" applyBorder="1" applyAlignment="1">
      <alignment horizontal="right" vertical="center"/>
    </xf>
    <xf numFmtId="0" fontId="31" fillId="23" borderId="17" xfId="0" applyFont="1" applyFill="1" applyBorder="1" applyAlignment="1">
      <alignment vertical="center"/>
    </xf>
    <xf numFmtId="3" fontId="31" fillId="23" borderId="18" xfId="0" applyNumberFormat="1" applyFont="1" applyFill="1" applyBorder="1" applyAlignment="1">
      <alignment horizontal="right" vertical="center"/>
    </xf>
    <xf numFmtId="0" fontId="31" fillId="15" borderId="17" xfId="0" applyFont="1" applyFill="1" applyBorder="1" applyAlignment="1">
      <alignment vertical="center"/>
    </xf>
    <xf numFmtId="3" fontId="31" fillId="15" borderId="18" xfId="0" applyNumberFormat="1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vertical="center"/>
    </xf>
    <xf numFmtId="3" fontId="32" fillId="0" borderId="18" xfId="0" applyNumberFormat="1" applyFont="1" applyFill="1" applyBorder="1" applyAlignment="1">
      <alignment horizontal="right" vertical="center"/>
    </xf>
    <xf numFmtId="0" fontId="22" fillId="50" borderId="21" xfId="0" applyFont="1" applyFill="1" applyBorder="1" applyAlignment="1">
      <alignment horizontal="center" vertical="center" wrapText="1"/>
    </xf>
    <xf numFmtId="0" fontId="22" fillId="50" borderId="29" xfId="0" applyFont="1" applyFill="1" applyBorder="1" applyAlignment="1">
      <alignment horizontal="center" vertical="center" wrapText="1"/>
    </xf>
    <xf numFmtId="0" fontId="38" fillId="50" borderId="29" xfId="0" applyFont="1" applyFill="1" applyBorder="1" applyAlignment="1">
      <alignment horizontal="center" vertical="center" wrapText="1"/>
    </xf>
    <xf numFmtId="0" fontId="58" fillId="50" borderId="21" xfId="0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left" wrapText="1"/>
      <protection/>
    </xf>
    <xf numFmtId="0" fontId="35" fillId="9" borderId="30" xfId="0" applyFont="1" applyFill="1" applyBorder="1" applyAlignment="1" quotePrefix="1">
      <alignment horizontal="left" vertical="center" wrapText="1"/>
    </xf>
    <xf numFmtId="0" fontId="35" fillId="9" borderId="18" xfId="0" applyNumberFormat="1" applyFont="1" applyFill="1" applyBorder="1" applyAlignment="1" applyProtection="1">
      <alignment horizontal="center" vertical="center" wrapText="1"/>
      <protection/>
    </xf>
    <xf numFmtId="0" fontId="37" fillId="51" borderId="30" xfId="0" applyNumberFormat="1" applyFont="1" applyFill="1" applyBorder="1" applyAlignment="1" applyProtection="1">
      <alignment vertical="center" wrapText="1"/>
      <protection/>
    </xf>
    <xf numFmtId="3" fontId="35" fillId="51" borderId="18" xfId="0" applyNumberFormat="1" applyFont="1" applyFill="1" applyBorder="1" applyAlignment="1" applyProtection="1">
      <alignment vertical="center" wrapText="1"/>
      <protection/>
    </xf>
    <xf numFmtId="0" fontId="37" fillId="0" borderId="30" xfId="0" applyNumberFormat="1" applyFont="1" applyFill="1" applyBorder="1" applyAlignment="1" applyProtection="1">
      <alignment vertical="center" wrapText="1"/>
      <protection/>
    </xf>
    <xf numFmtId="3" fontId="35" fillId="0" borderId="18" xfId="0" applyNumberFormat="1" applyFont="1" applyBorder="1" applyAlignment="1">
      <alignment vertical="center"/>
    </xf>
    <xf numFmtId="0" fontId="37" fillId="0" borderId="30" xfId="0" applyFont="1" applyBorder="1" applyAlignment="1" quotePrefix="1">
      <alignment vertical="center"/>
    </xf>
    <xf numFmtId="0" fontId="37" fillId="51" borderId="30" xfId="0" applyFont="1" applyFill="1" applyBorder="1" applyAlignment="1">
      <alignment horizontal="left" vertical="center"/>
    </xf>
    <xf numFmtId="3" fontId="35" fillId="51" borderId="18" xfId="0" applyNumberFormat="1" applyFont="1" applyFill="1" applyBorder="1" applyAlignment="1">
      <alignment vertical="center"/>
    </xf>
    <xf numFmtId="0" fontId="37" fillId="0" borderId="30" xfId="0" applyNumberFormat="1" applyFont="1" applyFill="1" applyBorder="1" applyAlignment="1" applyProtection="1" quotePrefix="1">
      <alignment vertical="center" wrapText="1"/>
      <protection/>
    </xf>
    <xf numFmtId="3" fontId="35" fillId="0" borderId="18" xfId="0" applyNumberFormat="1" applyFont="1" applyFill="1" applyBorder="1" applyAlignment="1" applyProtection="1">
      <alignment vertical="center" wrapText="1"/>
      <protection/>
    </xf>
    <xf numFmtId="0" fontId="37" fillId="51" borderId="30" xfId="0" applyNumberFormat="1" applyFont="1" applyFill="1" applyBorder="1" applyAlignment="1" applyProtection="1" quotePrefix="1">
      <alignment vertical="center" wrapText="1"/>
      <protection/>
    </xf>
    <xf numFmtId="0" fontId="35" fillId="0" borderId="30" xfId="0" applyNumberFormat="1" applyFont="1" applyFill="1" applyBorder="1" applyAlignment="1" applyProtection="1">
      <alignment horizontal="left" vertical="center" wrapText="1"/>
      <protection/>
    </xf>
    <xf numFmtId="3" fontId="35" fillId="0" borderId="30" xfId="0" applyNumberFormat="1" applyFont="1" applyBorder="1" applyAlignment="1">
      <alignment vertical="center"/>
    </xf>
    <xf numFmtId="0" fontId="37" fillId="0" borderId="30" xfId="0" applyNumberFormat="1" applyFont="1" applyFill="1" applyBorder="1" applyAlignment="1" applyProtection="1">
      <alignment horizontal="left" vertical="center" wrapText="1"/>
      <protection/>
    </xf>
    <xf numFmtId="0" fontId="37" fillId="51" borderId="30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22" xfId="0" applyFont="1" applyBorder="1" applyAlignment="1" quotePrefix="1">
      <alignment horizontal="left" vertical="center"/>
    </xf>
    <xf numFmtId="0" fontId="36" fillId="0" borderId="18" xfId="0" applyNumberFormat="1" applyFont="1" applyFill="1" applyBorder="1" applyAlignment="1" applyProtection="1">
      <alignment vertical="center"/>
      <protection/>
    </xf>
    <xf numFmtId="0" fontId="22" fillId="50" borderId="31" xfId="0" applyFont="1" applyFill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vertical="center"/>
    </xf>
    <xf numFmtId="0" fontId="22" fillId="50" borderId="35" xfId="0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right" wrapText="1"/>
    </xf>
    <xf numFmtId="3" fontId="21" fillId="0" borderId="37" xfId="0" applyNumberFormat="1" applyFont="1" applyBorder="1" applyAlignment="1">
      <alignment horizontal="right" wrapText="1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2" fillId="0" borderId="39" xfId="0" applyNumberFormat="1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horizontal="right"/>
    </xf>
    <xf numFmtId="0" fontId="22" fillId="50" borderId="20" xfId="0" applyFont="1" applyFill="1" applyBorder="1" applyAlignment="1">
      <alignment horizontal="center" vertical="center" wrapText="1"/>
    </xf>
    <xf numFmtId="0" fontId="31" fillId="52" borderId="17" xfId="0" applyFont="1" applyFill="1" applyBorder="1" applyAlignment="1">
      <alignment vertical="center"/>
    </xf>
    <xf numFmtId="0" fontId="31" fillId="52" borderId="18" xfId="0" applyFont="1" applyFill="1" applyBorder="1" applyAlignment="1">
      <alignment vertical="center"/>
    </xf>
    <xf numFmtId="3" fontId="31" fillId="52" borderId="18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 horizontal="center" vertical="center"/>
      <protection/>
    </xf>
    <xf numFmtId="0" fontId="26" fillId="50" borderId="32" xfId="0" applyNumberFormat="1" applyFont="1" applyFill="1" applyBorder="1" applyAlignment="1" applyProtection="1">
      <alignment horizontal="center" vertical="center" wrapText="1"/>
      <protection/>
    </xf>
    <xf numFmtId="0" fontId="26" fillId="50" borderId="41" xfId="0" applyNumberFormat="1" applyFont="1" applyFill="1" applyBorder="1" applyAlignment="1" applyProtection="1">
      <alignment horizontal="center" vertical="center" wrapText="1"/>
      <protection/>
    </xf>
    <xf numFmtId="0" fontId="27" fillId="50" borderId="41" xfId="0" applyNumberFormat="1" applyFont="1" applyFill="1" applyBorder="1" applyAlignment="1" applyProtection="1">
      <alignment horizontal="center" vertical="center" wrapText="1"/>
      <protection/>
    </xf>
    <xf numFmtId="0" fontId="27" fillId="50" borderId="42" xfId="0" applyNumberFormat="1" applyFont="1" applyFill="1" applyBorder="1" applyAlignment="1" applyProtection="1">
      <alignment horizontal="center" vertical="center" wrapText="1"/>
      <protection/>
    </xf>
    <xf numFmtId="3" fontId="31" fillId="47" borderId="43" xfId="0" applyNumberFormat="1" applyFont="1" applyFill="1" applyBorder="1" applyAlignment="1">
      <alignment vertical="center"/>
    </xf>
    <xf numFmtId="3" fontId="31" fillId="23" borderId="43" xfId="0" applyNumberFormat="1" applyFont="1" applyFill="1" applyBorder="1" applyAlignment="1">
      <alignment vertical="center"/>
    </xf>
    <xf numFmtId="3" fontId="31" fillId="15" borderId="43" xfId="0" applyNumberFormat="1" applyFont="1" applyFill="1" applyBorder="1" applyAlignment="1">
      <alignment vertical="center"/>
    </xf>
    <xf numFmtId="3" fontId="32" fillId="0" borderId="43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 applyProtection="1">
      <alignment vertical="center"/>
      <protection/>
    </xf>
    <xf numFmtId="0" fontId="26" fillId="48" borderId="17" xfId="0" applyNumberFormat="1" applyFont="1" applyFill="1" applyBorder="1" applyAlignment="1" applyProtection="1">
      <alignment/>
      <protection/>
    </xf>
    <xf numFmtId="3" fontId="26" fillId="48" borderId="43" xfId="0" applyNumberFormat="1" applyFont="1" applyFill="1" applyBorder="1" applyAlignment="1" applyProtection="1">
      <alignment/>
      <protection/>
    </xf>
    <xf numFmtId="0" fontId="26" fillId="15" borderId="17" xfId="0" applyNumberFormat="1" applyFont="1" applyFill="1" applyBorder="1" applyAlignment="1" applyProtection="1">
      <alignment/>
      <protection/>
    </xf>
    <xf numFmtId="3" fontId="26" fillId="15" borderId="43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>
      <alignment/>
      <protection/>
    </xf>
    <xf numFmtId="3" fontId="31" fillId="47" borderId="43" xfId="0" applyNumberFormat="1" applyFont="1" applyFill="1" applyBorder="1" applyAlignment="1">
      <alignment horizontal="right" vertical="center"/>
    </xf>
    <xf numFmtId="3" fontId="31" fillId="23" borderId="43" xfId="0" applyNumberFormat="1" applyFont="1" applyFill="1" applyBorder="1" applyAlignment="1">
      <alignment horizontal="right" vertical="center"/>
    </xf>
    <xf numFmtId="3" fontId="31" fillId="15" borderId="43" xfId="0" applyNumberFormat="1" applyFont="1" applyFill="1" applyBorder="1" applyAlignment="1">
      <alignment horizontal="right" vertical="center"/>
    </xf>
    <xf numFmtId="3" fontId="32" fillId="0" borderId="43" xfId="0" applyNumberFormat="1" applyFont="1" applyFill="1" applyBorder="1" applyAlignment="1">
      <alignment horizontal="right" vertical="center"/>
    </xf>
    <xf numFmtId="3" fontId="31" fillId="52" borderId="43" xfId="0" applyNumberFormat="1" applyFont="1" applyFill="1" applyBorder="1" applyAlignment="1">
      <alignment horizontal="right" vertical="center"/>
    </xf>
    <xf numFmtId="0" fontId="32" fillId="0" borderId="44" xfId="0" applyFont="1" applyFill="1" applyBorder="1" applyAlignment="1">
      <alignment horizontal="right" vertical="center"/>
    </xf>
    <xf numFmtId="0" fontId="32" fillId="0" borderId="45" xfId="0" applyFont="1" applyFill="1" applyBorder="1" applyAlignment="1">
      <alignment vertical="center"/>
    </xf>
    <xf numFmtId="3" fontId="32" fillId="0" borderId="45" xfId="0" applyNumberFormat="1" applyFont="1" applyFill="1" applyBorder="1" applyAlignment="1">
      <alignment vertical="center"/>
    </xf>
    <xf numFmtId="3" fontId="32" fillId="0" borderId="45" xfId="0" applyNumberFormat="1" applyFont="1" applyFill="1" applyBorder="1" applyAlignment="1">
      <alignment horizontal="right" vertical="center"/>
    </xf>
    <xf numFmtId="3" fontId="32" fillId="0" borderId="46" xfId="0" applyNumberFormat="1" applyFont="1" applyFill="1" applyBorder="1" applyAlignment="1">
      <alignment vertical="center"/>
    </xf>
    <xf numFmtId="1" fontId="21" fillId="0" borderId="32" xfId="0" applyNumberFormat="1" applyFont="1" applyBorder="1" applyAlignment="1">
      <alignment horizontal="left" wrapText="1"/>
    </xf>
    <xf numFmtId="1" fontId="21" fillId="0" borderId="33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3" fontId="36" fillId="0" borderId="0" xfId="0" applyNumberFormat="1" applyFont="1" applyFill="1" applyBorder="1" applyAlignment="1" applyProtection="1">
      <alignment/>
      <protection/>
    </xf>
    <xf numFmtId="0" fontId="31" fillId="50" borderId="41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3" fontId="22" fillId="0" borderId="47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35" fillId="0" borderId="49" xfId="0" applyNumberFormat="1" applyFont="1" applyFill="1" applyBorder="1" applyAlignment="1" applyProtection="1">
      <alignment horizontal="center" vertical="center" wrapText="1"/>
      <protection/>
    </xf>
    <xf numFmtId="0" fontId="30" fillId="50" borderId="50" xfId="0" applyFont="1" applyFill="1" applyBorder="1" applyAlignment="1">
      <alignment horizontal="center" vertical="center"/>
    </xf>
    <xf numFmtId="0" fontId="30" fillId="50" borderId="47" xfId="0" applyFont="1" applyFill="1" applyBorder="1" applyAlignment="1">
      <alignment horizontal="center" vertical="center"/>
    </xf>
    <xf numFmtId="0" fontId="30" fillId="50" borderId="48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33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5530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5530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058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058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23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57.57421875" style="37" bestFit="1" customWidth="1"/>
    <col min="2" max="4" width="20.7109375" style="37" customWidth="1"/>
    <col min="5" max="16384" width="11.421875" style="37" customWidth="1"/>
  </cols>
  <sheetData>
    <row r="1" spans="1:4" ht="53.25" customHeight="1">
      <c r="A1" s="138" t="s">
        <v>102</v>
      </c>
      <c r="B1" s="138"/>
      <c r="C1" s="138"/>
      <c r="D1" s="138"/>
    </row>
    <row r="2" spans="1:4" ht="15">
      <c r="A2" s="36"/>
      <c r="B2" s="36"/>
      <c r="C2" s="36"/>
      <c r="D2" s="36"/>
    </row>
    <row r="3" spans="1:4" ht="19.5" customHeight="1">
      <c r="A3" s="138" t="s">
        <v>26</v>
      </c>
      <c r="B3" s="138"/>
      <c r="C3" s="141"/>
      <c r="D3" s="141"/>
    </row>
    <row r="4" spans="1:4" ht="12" customHeight="1">
      <c r="A4" s="138"/>
      <c r="B4" s="138"/>
      <c r="C4" s="138"/>
      <c r="D4" s="142"/>
    </row>
    <row r="5" ht="12" customHeight="1">
      <c r="A5" s="70"/>
    </row>
    <row r="6" spans="1:4" ht="39" customHeight="1">
      <c r="A6" s="71"/>
      <c r="B6" s="72" t="s">
        <v>95</v>
      </c>
      <c r="C6" s="72" t="s">
        <v>96</v>
      </c>
      <c r="D6" s="72" t="s">
        <v>97</v>
      </c>
    </row>
    <row r="7" spans="1:4" ht="27.75" customHeight="1">
      <c r="A7" s="73" t="s">
        <v>27</v>
      </c>
      <c r="B7" s="74">
        <f>SUM(B8:B9)</f>
        <v>96160000</v>
      </c>
      <c r="C7" s="74">
        <f>SUM(C8:C9)</f>
        <v>97073520</v>
      </c>
      <c r="D7" s="74">
        <f>SUM(D8:D9)</f>
        <v>98587866.912</v>
      </c>
    </row>
    <row r="8" spans="1:6" ht="22.5" customHeight="1">
      <c r="A8" s="75" t="s">
        <v>0</v>
      </c>
      <c r="B8" s="76">
        <v>96160000</v>
      </c>
      <c r="C8" s="76">
        <f>B8*1.0095</f>
        <v>97073520</v>
      </c>
      <c r="D8" s="76">
        <f>C8*1.0156</f>
        <v>98587866.912</v>
      </c>
      <c r="F8" s="136"/>
    </row>
    <row r="9" spans="1:4" ht="22.5" customHeight="1">
      <c r="A9" s="77" t="s">
        <v>29</v>
      </c>
      <c r="B9" s="76">
        <v>0</v>
      </c>
      <c r="C9" s="76">
        <v>0</v>
      </c>
      <c r="D9" s="76">
        <v>0</v>
      </c>
    </row>
    <row r="10" spans="1:4" ht="22.5" customHeight="1">
      <c r="A10" s="78" t="s">
        <v>28</v>
      </c>
      <c r="B10" s="79">
        <f>SUM(B11:B12)</f>
        <v>98391092</v>
      </c>
      <c r="C10" s="79">
        <f>SUM(C11:C12)</f>
        <v>99325807.37400001</v>
      </c>
      <c r="D10" s="79">
        <f>SUM(D11:D12)</f>
        <v>100875289.96903442</v>
      </c>
    </row>
    <row r="11" spans="1:4" ht="22.5" customHeight="1">
      <c r="A11" s="80" t="s">
        <v>1</v>
      </c>
      <c r="B11" s="81">
        <v>95830092</v>
      </c>
      <c r="C11" s="76">
        <f>B11*1.0095</f>
        <v>96740477.87400001</v>
      </c>
      <c r="D11" s="81">
        <f>C11*1.0156</f>
        <v>98249629.32883441</v>
      </c>
    </row>
    <row r="12" spans="1:4" ht="22.5" customHeight="1">
      <c r="A12" s="77" t="s">
        <v>2</v>
      </c>
      <c r="B12" s="81">
        <v>2561000</v>
      </c>
      <c r="C12" s="76">
        <f>B12*1.0095</f>
        <v>2585329.5</v>
      </c>
      <c r="D12" s="81">
        <f>C12*1.0156</f>
        <v>2625660.6402000003</v>
      </c>
    </row>
    <row r="13" spans="1:4" ht="22.5" customHeight="1">
      <c r="A13" s="82" t="s">
        <v>3</v>
      </c>
      <c r="B13" s="74">
        <f>+B7-B10</f>
        <v>-2231092</v>
      </c>
      <c r="C13" s="74">
        <f>+C7-C10</f>
        <v>-2252287.374000013</v>
      </c>
      <c r="D13" s="74">
        <f>+D7-D10</f>
        <v>-2287423.057034418</v>
      </c>
    </row>
    <row r="14" spans="1:4" ht="25.5" customHeight="1">
      <c r="A14" s="138"/>
      <c r="B14" s="139"/>
      <c r="C14" s="139"/>
      <c r="D14" s="139"/>
    </row>
    <row r="15" spans="1:4" ht="39" customHeight="1">
      <c r="A15" s="71"/>
      <c r="B15" s="72" t="s">
        <v>95</v>
      </c>
      <c r="C15" s="72" t="s">
        <v>96</v>
      </c>
      <c r="D15" s="72" t="s">
        <v>97</v>
      </c>
    </row>
    <row r="16" spans="1:4" ht="22.5" customHeight="1">
      <c r="A16" s="83" t="s">
        <v>4</v>
      </c>
      <c r="B16" s="84">
        <v>13500000</v>
      </c>
      <c r="C16" s="84">
        <f>B16*1.0095</f>
        <v>13628250</v>
      </c>
      <c r="D16" s="81">
        <f>C16*1.0156</f>
        <v>13840850.700000001</v>
      </c>
    </row>
    <row r="17" spans="1:4" ht="25.5" customHeight="1">
      <c r="A17" s="140"/>
      <c r="B17" s="139"/>
      <c r="C17" s="139"/>
      <c r="D17" s="139"/>
    </row>
    <row r="18" spans="1:4" ht="39" customHeight="1">
      <c r="A18" s="71"/>
      <c r="B18" s="72" t="s">
        <v>95</v>
      </c>
      <c r="C18" s="72" t="s">
        <v>96</v>
      </c>
      <c r="D18" s="72" t="s">
        <v>97</v>
      </c>
    </row>
    <row r="19" spans="1:4" ht="22.5" customHeight="1">
      <c r="A19" s="85" t="s">
        <v>5</v>
      </c>
      <c r="B19" s="76">
        <v>1000000</v>
      </c>
      <c r="C19" s="76">
        <v>1000000</v>
      </c>
      <c r="D19" s="76">
        <v>1000000</v>
      </c>
    </row>
    <row r="20" spans="1:4" ht="30">
      <c r="A20" s="85" t="s">
        <v>6</v>
      </c>
      <c r="B20" s="76">
        <v>1000000</v>
      </c>
      <c r="C20" s="76">
        <v>1000000</v>
      </c>
      <c r="D20" s="76">
        <v>1000000</v>
      </c>
    </row>
    <row r="21" spans="1:4" ht="22.5" customHeight="1">
      <c r="A21" s="86" t="s">
        <v>7</v>
      </c>
      <c r="B21" s="79">
        <f>B19-B20</f>
        <v>0</v>
      </c>
      <c r="C21" s="79">
        <f>C19-C20</f>
        <v>0</v>
      </c>
      <c r="D21" s="79">
        <f>D19-D20</f>
        <v>0</v>
      </c>
    </row>
    <row r="22" spans="1:4" ht="15" customHeight="1">
      <c r="A22" s="87"/>
      <c r="B22" s="88"/>
      <c r="C22" s="88"/>
      <c r="D22" s="88"/>
    </row>
    <row r="23" spans="1:4" ht="22.5" customHeight="1">
      <c r="A23" s="86" t="s">
        <v>8</v>
      </c>
      <c r="B23" s="79">
        <f>SUM(B13,B16,B21)</f>
        <v>11268908</v>
      </c>
      <c r="C23" s="79">
        <f>SUM(C13,C16,C21)</f>
        <v>11375962.625999987</v>
      </c>
      <c r="D23" s="79">
        <f>SUM(D13,D16,D21)</f>
        <v>11553427.642965583</v>
      </c>
    </row>
  </sheetData>
  <sheetProtection/>
  <mergeCells count="5">
    <mergeCell ref="A14:D14"/>
    <mergeCell ref="A17:D17"/>
    <mergeCell ref="A1:D1"/>
    <mergeCell ref="A3:D3"/>
    <mergeCell ref="A4:D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&amp;LUpravno vijeće
27.12.2016.
&amp;C&amp;A&amp;R49. sjednica
Točka 4. dnevnog reda</oddHeader>
    <oddFooter>&amp;LNastavni zavod za javno zdravstvo "Dr. 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M54"/>
  <sheetViews>
    <sheetView zoomScalePageLayoutView="0" workbookViewId="0" topLeftCell="A40">
      <selection activeCell="C29" sqref="C29"/>
    </sheetView>
  </sheetViews>
  <sheetFormatPr defaultColWidth="11.421875" defaultRowHeight="12.75"/>
  <cols>
    <col min="1" max="1" width="16.00390625" style="7" customWidth="1"/>
    <col min="2" max="6" width="15.7109375" style="7" customWidth="1"/>
    <col min="7" max="7" width="15.7109375" style="10" customWidth="1"/>
    <col min="8" max="13" width="15.7109375" style="1" customWidth="1"/>
    <col min="14" max="14" width="7.8515625" style="1" customWidth="1"/>
    <col min="15" max="16384" width="11.421875" style="1" customWidth="1"/>
  </cols>
  <sheetData>
    <row r="1" ht="19.5" customHeight="1"/>
    <row r="2" spans="1:13" ht="19.5" customHeight="1" thickBot="1">
      <c r="A2" s="145" t="s">
        <v>98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9.5" customHeight="1" thickTop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2" customFormat="1" ht="13.5" thickBot="1">
      <c r="A4" s="5"/>
      <c r="M4" s="6" t="s">
        <v>9</v>
      </c>
    </row>
    <row r="5" spans="1:13" s="2" customFormat="1" ht="26.25" customHeight="1" thickBot="1">
      <c r="A5" s="35" t="s">
        <v>10</v>
      </c>
      <c r="B5" s="146" t="s">
        <v>31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s="2" customFormat="1" ht="90" customHeight="1" thickBot="1">
      <c r="A6" s="33" t="s">
        <v>11</v>
      </c>
      <c r="B6" s="89" t="s">
        <v>12</v>
      </c>
      <c r="C6" s="89" t="s">
        <v>89</v>
      </c>
      <c r="D6" s="89" t="s">
        <v>90</v>
      </c>
      <c r="E6" s="103" t="s">
        <v>91</v>
      </c>
      <c r="F6" s="95" t="s">
        <v>13</v>
      </c>
      <c r="G6" s="95" t="s">
        <v>14</v>
      </c>
      <c r="H6" s="67" t="s">
        <v>15</v>
      </c>
      <c r="I6" s="66" t="s">
        <v>16</v>
      </c>
      <c r="J6" s="67" t="s">
        <v>30</v>
      </c>
      <c r="K6" s="66" t="s">
        <v>18</v>
      </c>
      <c r="L6" s="68" t="s">
        <v>82</v>
      </c>
      <c r="M6" s="69" t="s">
        <v>54</v>
      </c>
    </row>
    <row r="7" spans="1:13" s="2" customFormat="1" ht="12.75">
      <c r="A7" s="48">
        <v>6341</v>
      </c>
      <c r="B7" s="90">
        <v>0</v>
      </c>
      <c r="C7" s="90">
        <v>0</v>
      </c>
      <c r="D7" s="45">
        <v>0</v>
      </c>
      <c r="E7" s="46">
        <v>0</v>
      </c>
      <c r="F7" s="102">
        <v>0</v>
      </c>
      <c r="G7" s="96">
        <v>0</v>
      </c>
      <c r="H7" s="46">
        <v>100000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</row>
    <row r="8" spans="1:13" s="2" customFormat="1" ht="12.75">
      <c r="A8" s="49">
        <v>6361</v>
      </c>
      <c r="B8" s="91">
        <v>0</v>
      </c>
      <c r="C8" s="91">
        <v>0</v>
      </c>
      <c r="D8" s="41">
        <v>0</v>
      </c>
      <c r="E8" s="39">
        <v>0</v>
      </c>
      <c r="F8" s="42">
        <v>0</v>
      </c>
      <c r="G8" s="97">
        <v>0</v>
      </c>
      <c r="H8" s="39">
        <v>2490000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</row>
    <row r="9" spans="1:13" s="2" customFormat="1" ht="12.75">
      <c r="A9" s="49">
        <v>6413</v>
      </c>
      <c r="B9" s="91">
        <v>155000</v>
      </c>
      <c r="C9" s="91">
        <v>0</v>
      </c>
      <c r="D9" s="41">
        <v>0</v>
      </c>
      <c r="E9" s="39">
        <v>0</v>
      </c>
      <c r="F9" s="42">
        <v>0</v>
      </c>
      <c r="G9" s="97">
        <v>0</v>
      </c>
      <c r="H9" s="39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</row>
    <row r="10" spans="1:13" s="2" customFormat="1" ht="12.75">
      <c r="A10" s="49">
        <v>6414</v>
      </c>
      <c r="B10" s="91">
        <v>25000</v>
      </c>
      <c r="C10" s="91">
        <v>0</v>
      </c>
      <c r="D10" s="41">
        <v>0</v>
      </c>
      <c r="E10" s="39">
        <v>0</v>
      </c>
      <c r="F10" s="42">
        <v>0</v>
      </c>
      <c r="G10" s="97">
        <v>0</v>
      </c>
      <c r="H10" s="39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</row>
    <row r="11" spans="1:13" s="2" customFormat="1" ht="12.75">
      <c r="A11" s="49">
        <v>6429</v>
      </c>
      <c r="B11" s="92">
        <v>150000</v>
      </c>
      <c r="C11" s="92">
        <v>0</v>
      </c>
      <c r="D11" s="42">
        <v>0</v>
      </c>
      <c r="E11" s="38">
        <v>0</v>
      </c>
      <c r="F11" s="42">
        <v>0</v>
      </c>
      <c r="G11" s="98">
        <v>0</v>
      </c>
      <c r="H11" s="38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</row>
    <row r="12" spans="1:13" s="2" customFormat="1" ht="12.75">
      <c r="A12" s="49">
        <v>6526</v>
      </c>
      <c r="B12" s="92">
        <v>500000</v>
      </c>
      <c r="C12" s="92">
        <v>0</v>
      </c>
      <c r="D12" s="42">
        <v>0</v>
      </c>
      <c r="E12" s="38">
        <v>0</v>
      </c>
      <c r="F12" s="42">
        <v>0</v>
      </c>
      <c r="G12" s="98">
        <v>0</v>
      </c>
      <c r="H12" s="38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</row>
    <row r="13" spans="1:13" s="2" customFormat="1" ht="12.75">
      <c r="A13" s="49">
        <v>6615</v>
      </c>
      <c r="B13" s="92">
        <v>0</v>
      </c>
      <c r="C13" s="92">
        <v>0</v>
      </c>
      <c r="D13" s="42">
        <v>0</v>
      </c>
      <c r="E13" s="38">
        <v>0</v>
      </c>
      <c r="F13" s="42">
        <v>50000000</v>
      </c>
      <c r="G13" s="98">
        <v>0</v>
      </c>
      <c r="H13" s="38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s="2" customFormat="1" ht="12.75">
      <c r="A14" s="49">
        <v>6711</v>
      </c>
      <c r="B14" s="92">
        <v>0</v>
      </c>
      <c r="C14" s="92">
        <v>0</v>
      </c>
      <c r="D14" s="42">
        <v>750000</v>
      </c>
      <c r="E14" s="38">
        <v>0</v>
      </c>
      <c r="F14" s="42">
        <v>0</v>
      </c>
      <c r="G14" s="98">
        <v>0</v>
      </c>
      <c r="H14" s="38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</row>
    <row r="15" spans="1:13" s="2" customFormat="1" ht="12.75">
      <c r="A15" s="49">
        <v>6712</v>
      </c>
      <c r="B15" s="92">
        <v>0</v>
      </c>
      <c r="C15" s="92">
        <v>0</v>
      </c>
      <c r="D15" s="42">
        <v>750000</v>
      </c>
      <c r="E15" s="38">
        <v>0</v>
      </c>
      <c r="F15" s="42">
        <v>0</v>
      </c>
      <c r="G15" s="98">
        <v>0</v>
      </c>
      <c r="H15" s="38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s="2" customFormat="1" ht="12.75">
      <c r="A16" s="49">
        <v>6731</v>
      </c>
      <c r="B16" s="92">
        <v>0</v>
      </c>
      <c r="C16" s="92">
        <v>41240000</v>
      </c>
      <c r="D16" s="42">
        <v>0</v>
      </c>
      <c r="E16" s="38">
        <v>0</v>
      </c>
      <c r="F16" s="42">
        <v>0</v>
      </c>
      <c r="G16" s="98">
        <v>0</v>
      </c>
      <c r="H16" s="38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</row>
    <row r="17" spans="1:13" s="2" customFormat="1" ht="12.75">
      <c r="A17" s="49">
        <v>8181</v>
      </c>
      <c r="B17" s="92">
        <v>0</v>
      </c>
      <c r="C17" s="92">
        <v>0</v>
      </c>
      <c r="D17" s="42">
        <v>0</v>
      </c>
      <c r="E17" s="38">
        <v>0</v>
      </c>
      <c r="F17" s="42">
        <v>0</v>
      </c>
      <c r="G17" s="98">
        <v>0</v>
      </c>
      <c r="H17" s="38">
        <v>0</v>
      </c>
      <c r="I17" s="42">
        <v>0</v>
      </c>
      <c r="J17" s="38">
        <v>0</v>
      </c>
      <c r="K17" s="42">
        <v>0</v>
      </c>
      <c r="L17" s="40">
        <v>0</v>
      </c>
      <c r="M17" s="44">
        <v>0</v>
      </c>
    </row>
    <row r="18" spans="1:13" s="2" customFormat="1" ht="13.5" thickBot="1">
      <c r="A18" s="50">
        <v>9221</v>
      </c>
      <c r="B18" s="93">
        <v>0</v>
      </c>
      <c r="C18" s="93">
        <v>0</v>
      </c>
      <c r="D18" s="43">
        <v>0</v>
      </c>
      <c r="E18" s="47">
        <v>0</v>
      </c>
      <c r="F18" s="43">
        <v>0</v>
      </c>
      <c r="G18" s="99">
        <v>0</v>
      </c>
      <c r="H18" s="47">
        <v>0</v>
      </c>
      <c r="I18" s="43">
        <v>0</v>
      </c>
      <c r="J18" s="47">
        <v>0</v>
      </c>
      <c r="K18" s="43">
        <v>0</v>
      </c>
      <c r="L18" s="55">
        <v>0</v>
      </c>
      <c r="M18" s="56">
        <v>0</v>
      </c>
    </row>
    <row r="19" spans="1:13" s="2" customFormat="1" ht="30" customHeight="1" thickBot="1">
      <c r="A19" s="51" t="s">
        <v>19</v>
      </c>
      <c r="B19" s="94">
        <f>SUM(B7:B18)</f>
        <v>830000</v>
      </c>
      <c r="C19" s="94">
        <f>SUM(C7:C18)</f>
        <v>41240000</v>
      </c>
      <c r="D19" s="94">
        <f>SUM(D7:D18)</f>
        <v>1500000</v>
      </c>
      <c r="E19" s="94">
        <f>SUM(E7:E18)</f>
        <v>0</v>
      </c>
      <c r="F19" s="101">
        <f aca="true" t="shared" si="0" ref="F19:M19">SUM(F7:F18)</f>
        <v>50000000</v>
      </c>
      <c r="G19" s="100">
        <f t="shared" si="0"/>
        <v>0</v>
      </c>
      <c r="H19" s="53">
        <f t="shared" si="0"/>
        <v>2590000</v>
      </c>
      <c r="I19" s="53">
        <f t="shared" si="0"/>
        <v>0</v>
      </c>
      <c r="J19" s="53">
        <f t="shared" si="0"/>
        <v>0</v>
      </c>
      <c r="K19" s="53">
        <f t="shared" si="0"/>
        <v>0</v>
      </c>
      <c r="L19" s="53">
        <f t="shared" si="0"/>
        <v>0</v>
      </c>
      <c r="M19" s="53">
        <f t="shared" si="0"/>
        <v>0</v>
      </c>
    </row>
    <row r="20" spans="1:13" s="2" customFormat="1" ht="28.5" customHeight="1" thickBot="1">
      <c r="A20" s="34" t="s">
        <v>34</v>
      </c>
      <c r="B20" s="143">
        <f>SUM(B19:M19)</f>
        <v>96160000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</row>
    <row r="21" spans="1:8" ht="12.75">
      <c r="A21" s="8"/>
      <c r="B21" s="8"/>
      <c r="C21" s="8"/>
      <c r="D21" s="8"/>
      <c r="E21" s="8"/>
      <c r="F21" s="8"/>
      <c r="G21" s="11"/>
      <c r="H21" s="4"/>
    </row>
    <row r="22" spans="1:8" ht="22.5" customHeight="1" thickBot="1">
      <c r="A22" s="8"/>
      <c r="B22" s="8"/>
      <c r="C22" s="8"/>
      <c r="D22" s="8"/>
      <c r="E22" s="8"/>
      <c r="F22" s="8"/>
      <c r="G22" s="11"/>
      <c r="H22" s="9"/>
    </row>
    <row r="23" spans="1:13" s="2" customFormat="1" ht="26.25" customHeight="1" thickBot="1">
      <c r="A23" s="35" t="s">
        <v>10</v>
      </c>
      <c r="B23" s="146" t="s">
        <v>33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</row>
    <row r="24" spans="1:13" s="2" customFormat="1" ht="90" customHeight="1" thickBot="1">
      <c r="A24" s="33" t="s">
        <v>11</v>
      </c>
      <c r="B24" s="66" t="s">
        <v>12</v>
      </c>
      <c r="C24" s="89" t="s">
        <v>89</v>
      </c>
      <c r="D24" s="89" t="s">
        <v>90</v>
      </c>
      <c r="E24" s="103" t="s">
        <v>91</v>
      </c>
      <c r="F24" s="103" t="s">
        <v>13</v>
      </c>
      <c r="G24" s="95" t="s">
        <v>14</v>
      </c>
      <c r="H24" s="67" t="s">
        <v>15</v>
      </c>
      <c r="I24" s="66" t="s">
        <v>16</v>
      </c>
      <c r="J24" s="67" t="s">
        <v>30</v>
      </c>
      <c r="K24" s="66" t="s">
        <v>18</v>
      </c>
      <c r="L24" s="68" t="s">
        <v>82</v>
      </c>
      <c r="M24" s="69" t="s">
        <v>54</v>
      </c>
    </row>
    <row r="25" spans="1:13" s="2" customFormat="1" ht="12.75">
      <c r="A25" s="48">
        <v>6341</v>
      </c>
      <c r="B25" s="41">
        <f>B7*1.0095</f>
        <v>0</v>
      </c>
      <c r="C25" s="41">
        <f aca="true" t="shared" si="1" ref="C25:M25">C7*1.0095</f>
        <v>0</v>
      </c>
      <c r="D25" s="41">
        <f t="shared" si="1"/>
        <v>0</v>
      </c>
      <c r="E25" s="41">
        <f t="shared" si="1"/>
        <v>0</v>
      </c>
      <c r="F25" s="41">
        <f t="shared" si="1"/>
        <v>0</v>
      </c>
      <c r="G25" s="41">
        <f t="shared" si="1"/>
        <v>0</v>
      </c>
      <c r="H25" s="41">
        <f t="shared" si="1"/>
        <v>100950</v>
      </c>
      <c r="I25" s="41">
        <f t="shared" si="1"/>
        <v>0</v>
      </c>
      <c r="J25" s="41">
        <f t="shared" si="1"/>
        <v>0</v>
      </c>
      <c r="K25" s="41">
        <f t="shared" si="1"/>
        <v>0</v>
      </c>
      <c r="L25" s="41">
        <f t="shared" si="1"/>
        <v>0</v>
      </c>
      <c r="M25" s="41">
        <f t="shared" si="1"/>
        <v>0</v>
      </c>
    </row>
    <row r="26" spans="1:13" s="2" customFormat="1" ht="12.75">
      <c r="A26" s="49">
        <v>6361</v>
      </c>
      <c r="B26" s="41">
        <f aca="true" t="shared" si="2" ref="B26:M26">B8*1.0095</f>
        <v>0</v>
      </c>
      <c r="C26" s="41">
        <f t="shared" si="2"/>
        <v>0</v>
      </c>
      <c r="D26" s="41">
        <f t="shared" si="2"/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2513655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</row>
    <row r="27" spans="1:13" s="2" customFormat="1" ht="12.75">
      <c r="A27" s="49">
        <v>6413</v>
      </c>
      <c r="B27" s="41">
        <f aca="true" t="shared" si="3" ref="B27:M27">B9*1.0095</f>
        <v>156472.5</v>
      </c>
      <c r="C27" s="41">
        <f t="shared" si="3"/>
        <v>0</v>
      </c>
      <c r="D27" s="41">
        <f t="shared" si="3"/>
        <v>0</v>
      </c>
      <c r="E27" s="41">
        <f t="shared" si="3"/>
        <v>0</v>
      </c>
      <c r="F27" s="41">
        <f t="shared" si="3"/>
        <v>0</v>
      </c>
      <c r="G27" s="41">
        <f t="shared" si="3"/>
        <v>0</v>
      </c>
      <c r="H27" s="41">
        <f t="shared" si="3"/>
        <v>0</v>
      </c>
      <c r="I27" s="41">
        <f t="shared" si="3"/>
        <v>0</v>
      </c>
      <c r="J27" s="41">
        <f t="shared" si="3"/>
        <v>0</v>
      </c>
      <c r="K27" s="41">
        <f t="shared" si="3"/>
        <v>0</v>
      </c>
      <c r="L27" s="41">
        <f t="shared" si="3"/>
        <v>0</v>
      </c>
      <c r="M27" s="41">
        <f t="shared" si="3"/>
        <v>0</v>
      </c>
    </row>
    <row r="28" spans="1:13" s="2" customFormat="1" ht="12.75">
      <c r="A28" s="49">
        <v>6414</v>
      </c>
      <c r="B28" s="41">
        <f aca="true" t="shared" si="4" ref="B28:M28">B10*1.0095</f>
        <v>25237.5</v>
      </c>
      <c r="C28" s="41">
        <f t="shared" si="4"/>
        <v>0</v>
      </c>
      <c r="D28" s="41">
        <f t="shared" si="4"/>
        <v>0</v>
      </c>
      <c r="E28" s="41">
        <f t="shared" si="4"/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1">
        <f t="shared" si="4"/>
        <v>0</v>
      </c>
      <c r="J28" s="41">
        <f t="shared" si="4"/>
        <v>0</v>
      </c>
      <c r="K28" s="41">
        <f t="shared" si="4"/>
        <v>0</v>
      </c>
      <c r="L28" s="41">
        <f t="shared" si="4"/>
        <v>0</v>
      </c>
      <c r="M28" s="41">
        <f t="shared" si="4"/>
        <v>0</v>
      </c>
    </row>
    <row r="29" spans="1:13" s="2" customFormat="1" ht="12.75">
      <c r="A29" s="49">
        <v>6429</v>
      </c>
      <c r="B29" s="41">
        <f aca="true" t="shared" si="5" ref="B29:M29">B11*1.0095</f>
        <v>151425</v>
      </c>
      <c r="C29" s="41">
        <f t="shared" si="5"/>
        <v>0</v>
      </c>
      <c r="D29" s="41">
        <f t="shared" si="5"/>
        <v>0</v>
      </c>
      <c r="E29" s="41">
        <f t="shared" si="5"/>
        <v>0</v>
      </c>
      <c r="F29" s="41">
        <f t="shared" si="5"/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</row>
    <row r="30" spans="1:13" s="2" customFormat="1" ht="12.75">
      <c r="A30" s="49">
        <v>6526</v>
      </c>
      <c r="B30" s="41">
        <f aca="true" t="shared" si="6" ref="B30:M30">B12*1.0095</f>
        <v>504750.00000000006</v>
      </c>
      <c r="C30" s="41">
        <f t="shared" si="6"/>
        <v>0</v>
      </c>
      <c r="D30" s="41">
        <f t="shared" si="6"/>
        <v>0</v>
      </c>
      <c r="E30" s="41">
        <f t="shared" si="6"/>
        <v>0</v>
      </c>
      <c r="F30" s="41">
        <f t="shared" si="6"/>
        <v>0</v>
      </c>
      <c r="G30" s="41">
        <f t="shared" si="6"/>
        <v>0</v>
      </c>
      <c r="H30" s="41">
        <f t="shared" si="6"/>
        <v>0</v>
      </c>
      <c r="I30" s="41">
        <f t="shared" si="6"/>
        <v>0</v>
      </c>
      <c r="J30" s="41">
        <f t="shared" si="6"/>
        <v>0</v>
      </c>
      <c r="K30" s="41">
        <f t="shared" si="6"/>
        <v>0</v>
      </c>
      <c r="L30" s="41">
        <f t="shared" si="6"/>
        <v>0</v>
      </c>
      <c r="M30" s="41">
        <f t="shared" si="6"/>
        <v>0</v>
      </c>
    </row>
    <row r="31" spans="1:13" s="2" customFormat="1" ht="12.75">
      <c r="A31" s="49">
        <v>6615</v>
      </c>
      <c r="B31" s="41">
        <f aca="true" t="shared" si="7" ref="B31:M31">B13*1.0095</f>
        <v>0</v>
      </c>
      <c r="C31" s="41">
        <f t="shared" si="7"/>
        <v>0</v>
      </c>
      <c r="D31" s="41">
        <f t="shared" si="7"/>
        <v>0</v>
      </c>
      <c r="E31" s="41">
        <f t="shared" si="7"/>
        <v>0</v>
      </c>
      <c r="F31" s="41">
        <f t="shared" si="7"/>
        <v>50475000</v>
      </c>
      <c r="G31" s="41">
        <f t="shared" si="7"/>
        <v>0</v>
      </c>
      <c r="H31" s="41">
        <f t="shared" si="7"/>
        <v>0</v>
      </c>
      <c r="I31" s="41">
        <f t="shared" si="7"/>
        <v>0</v>
      </c>
      <c r="J31" s="41">
        <f t="shared" si="7"/>
        <v>0</v>
      </c>
      <c r="K31" s="41">
        <f t="shared" si="7"/>
        <v>0</v>
      </c>
      <c r="L31" s="41">
        <f t="shared" si="7"/>
        <v>0</v>
      </c>
      <c r="M31" s="41">
        <f t="shared" si="7"/>
        <v>0</v>
      </c>
    </row>
    <row r="32" spans="1:13" s="2" customFormat="1" ht="12.75">
      <c r="A32" s="49">
        <v>6711</v>
      </c>
      <c r="B32" s="41">
        <f aca="true" t="shared" si="8" ref="B32:M32">B14*1.0095</f>
        <v>0</v>
      </c>
      <c r="C32" s="41">
        <f t="shared" si="8"/>
        <v>0</v>
      </c>
      <c r="D32" s="41">
        <f t="shared" si="8"/>
        <v>757125</v>
      </c>
      <c r="E32" s="41">
        <f t="shared" si="8"/>
        <v>0</v>
      </c>
      <c r="F32" s="41">
        <f t="shared" si="8"/>
        <v>0</v>
      </c>
      <c r="G32" s="41">
        <f t="shared" si="8"/>
        <v>0</v>
      </c>
      <c r="H32" s="41">
        <f t="shared" si="8"/>
        <v>0</v>
      </c>
      <c r="I32" s="41">
        <f t="shared" si="8"/>
        <v>0</v>
      </c>
      <c r="J32" s="41">
        <f t="shared" si="8"/>
        <v>0</v>
      </c>
      <c r="K32" s="41">
        <f t="shared" si="8"/>
        <v>0</v>
      </c>
      <c r="L32" s="41">
        <f t="shared" si="8"/>
        <v>0</v>
      </c>
      <c r="M32" s="41">
        <f t="shared" si="8"/>
        <v>0</v>
      </c>
    </row>
    <row r="33" spans="1:13" s="2" customFormat="1" ht="12.75">
      <c r="A33" s="49">
        <v>6731</v>
      </c>
      <c r="B33" s="41">
        <f aca="true" t="shared" si="9" ref="B33:M33">B15*1.0095</f>
        <v>0</v>
      </c>
      <c r="C33" s="41">
        <f t="shared" si="9"/>
        <v>0</v>
      </c>
      <c r="D33" s="41">
        <f t="shared" si="9"/>
        <v>757125</v>
      </c>
      <c r="E33" s="41">
        <f t="shared" si="9"/>
        <v>0</v>
      </c>
      <c r="F33" s="41">
        <f t="shared" si="9"/>
        <v>0</v>
      </c>
      <c r="G33" s="41">
        <f t="shared" si="9"/>
        <v>0</v>
      </c>
      <c r="H33" s="41">
        <f t="shared" si="9"/>
        <v>0</v>
      </c>
      <c r="I33" s="41">
        <f t="shared" si="9"/>
        <v>0</v>
      </c>
      <c r="J33" s="41">
        <f t="shared" si="9"/>
        <v>0</v>
      </c>
      <c r="K33" s="41">
        <f t="shared" si="9"/>
        <v>0</v>
      </c>
      <c r="L33" s="41">
        <f t="shared" si="9"/>
        <v>0</v>
      </c>
      <c r="M33" s="41">
        <f t="shared" si="9"/>
        <v>0</v>
      </c>
    </row>
    <row r="34" spans="1:13" s="2" customFormat="1" ht="12.75">
      <c r="A34" s="49">
        <v>8181</v>
      </c>
      <c r="B34" s="41">
        <f aca="true" t="shared" si="10" ref="B34:M34">B16*1.0095</f>
        <v>0</v>
      </c>
      <c r="C34" s="41">
        <f t="shared" si="10"/>
        <v>41631780</v>
      </c>
      <c r="D34" s="41">
        <f t="shared" si="10"/>
        <v>0</v>
      </c>
      <c r="E34" s="41">
        <f t="shared" si="10"/>
        <v>0</v>
      </c>
      <c r="F34" s="41">
        <f t="shared" si="10"/>
        <v>0</v>
      </c>
      <c r="G34" s="41">
        <f t="shared" si="10"/>
        <v>0</v>
      </c>
      <c r="H34" s="41">
        <f t="shared" si="10"/>
        <v>0</v>
      </c>
      <c r="I34" s="41">
        <f t="shared" si="10"/>
        <v>0</v>
      </c>
      <c r="J34" s="41">
        <f t="shared" si="10"/>
        <v>0</v>
      </c>
      <c r="K34" s="41">
        <f t="shared" si="10"/>
        <v>0</v>
      </c>
      <c r="L34" s="41">
        <f t="shared" si="10"/>
        <v>0</v>
      </c>
      <c r="M34" s="41">
        <f t="shared" si="10"/>
        <v>0</v>
      </c>
    </row>
    <row r="35" spans="1:13" s="2" customFormat="1" ht="13.5" thickBot="1">
      <c r="A35" s="50">
        <v>9221</v>
      </c>
      <c r="B35" s="41">
        <f aca="true" t="shared" si="11" ref="B35:M35">B17*1.0095</f>
        <v>0</v>
      </c>
      <c r="C35" s="41">
        <f t="shared" si="11"/>
        <v>0</v>
      </c>
      <c r="D35" s="41">
        <f t="shared" si="11"/>
        <v>0</v>
      </c>
      <c r="E35" s="41">
        <f t="shared" si="11"/>
        <v>0</v>
      </c>
      <c r="F35" s="41">
        <f t="shared" si="11"/>
        <v>0</v>
      </c>
      <c r="G35" s="41">
        <f t="shared" si="11"/>
        <v>0</v>
      </c>
      <c r="H35" s="41">
        <f t="shared" si="11"/>
        <v>0</v>
      </c>
      <c r="I35" s="41">
        <f t="shared" si="11"/>
        <v>0</v>
      </c>
      <c r="J35" s="41">
        <f t="shared" si="11"/>
        <v>0</v>
      </c>
      <c r="K35" s="41">
        <f t="shared" si="11"/>
        <v>0</v>
      </c>
      <c r="L35" s="41">
        <f t="shared" si="11"/>
        <v>0</v>
      </c>
      <c r="M35" s="41">
        <f t="shared" si="11"/>
        <v>0</v>
      </c>
    </row>
    <row r="36" spans="1:13" s="2" customFormat="1" ht="30" customHeight="1" thickBot="1">
      <c r="A36" s="51" t="s">
        <v>19</v>
      </c>
      <c r="B36" s="53">
        <f>SUM(B25:B35)</f>
        <v>837885</v>
      </c>
      <c r="C36" s="53">
        <f>SUM(C25:C35)</f>
        <v>41631780</v>
      </c>
      <c r="D36" s="53">
        <f>SUM(D25:D35)</f>
        <v>1514250</v>
      </c>
      <c r="E36" s="53">
        <f>SUM(E25:E35)</f>
        <v>0</v>
      </c>
      <c r="F36" s="53">
        <f aca="true" t="shared" si="12" ref="F36:M36">SUM(F25:F35)</f>
        <v>50475000</v>
      </c>
      <c r="G36" s="53">
        <f t="shared" si="12"/>
        <v>0</v>
      </c>
      <c r="H36" s="53">
        <f t="shared" si="12"/>
        <v>2614605</v>
      </c>
      <c r="I36" s="53">
        <f t="shared" si="12"/>
        <v>0</v>
      </c>
      <c r="J36" s="53">
        <f t="shared" si="12"/>
        <v>0</v>
      </c>
      <c r="K36" s="53">
        <f t="shared" si="12"/>
        <v>0</v>
      </c>
      <c r="L36" s="53">
        <f t="shared" si="12"/>
        <v>0</v>
      </c>
      <c r="M36" s="53">
        <f t="shared" si="12"/>
        <v>0</v>
      </c>
    </row>
    <row r="37" spans="1:13" s="2" customFormat="1" ht="28.5" customHeight="1" thickBot="1">
      <c r="A37" s="34" t="s">
        <v>35</v>
      </c>
      <c r="B37" s="143">
        <f>SUM(B36:M36)</f>
        <v>97073520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/>
    </row>
    <row r="38" ht="19.5" customHeight="1">
      <c r="H38" s="1">
        <f>B20*1.0095</f>
        <v>97073520</v>
      </c>
    </row>
    <row r="39" ht="19.5" customHeight="1" thickBot="1"/>
    <row r="40" spans="1:13" s="2" customFormat="1" ht="26.25" customHeight="1" thickBot="1">
      <c r="A40" s="35" t="s">
        <v>10</v>
      </c>
      <c r="B40" s="146" t="s">
        <v>99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8"/>
    </row>
    <row r="41" spans="1:13" s="2" customFormat="1" ht="90" customHeight="1" thickBot="1">
      <c r="A41" s="33" t="s">
        <v>11</v>
      </c>
      <c r="B41" s="89" t="s">
        <v>12</v>
      </c>
      <c r="C41" s="89" t="s">
        <v>89</v>
      </c>
      <c r="D41" s="89" t="s">
        <v>90</v>
      </c>
      <c r="E41" s="103" t="s">
        <v>91</v>
      </c>
      <c r="F41" s="67" t="s">
        <v>13</v>
      </c>
      <c r="G41" s="66" t="s">
        <v>14</v>
      </c>
      <c r="H41" s="67" t="s">
        <v>15</v>
      </c>
      <c r="I41" s="66" t="s">
        <v>16</v>
      </c>
      <c r="J41" s="67" t="s">
        <v>30</v>
      </c>
      <c r="K41" s="66" t="s">
        <v>18</v>
      </c>
      <c r="L41" s="68" t="s">
        <v>82</v>
      </c>
      <c r="M41" s="69" t="s">
        <v>54</v>
      </c>
    </row>
    <row r="42" spans="1:13" s="2" customFormat="1" ht="12.75">
      <c r="A42" s="133">
        <v>6341</v>
      </c>
      <c r="B42" s="45">
        <f>B25*1.0156</f>
        <v>0</v>
      </c>
      <c r="C42" s="45">
        <f aca="true" t="shared" si="13" ref="C42:M42">C25*1.0156</f>
        <v>0</v>
      </c>
      <c r="D42" s="45">
        <f t="shared" si="13"/>
        <v>0</v>
      </c>
      <c r="E42" s="45">
        <f t="shared" si="13"/>
        <v>0</v>
      </c>
      <c r="F42" s="45">
        <f t="shared" si="13"/>
        <v>0</v>
      </c>
      <c r="G42" s="45">
        <f t="shared" si="13"/>
        <v>0</v>
      </c>
      <c r="H42" s="45">
        <f t="shared" si="13"/>
        <v>102524.82</v>
      </c>
      <c r="I42" s="45">
        <f t="shared" si="13"/>
        <v>0</v>
      </c>
      <c r="J42" s="45">
        <f t="shared" si="13"/>
        <v>0</v>
      </c>
      <c r="K42" s="45">
        <f t="shared" si="13"/>
        <v>0</v>
      </c>
      <c r="L42" s="45">
        <f t="shared" si="13"/>
        <v>0</v>
      </c>
      <c r="M42" s="45">
        <f t="shared" si="13"/>
        <v>0</v>
      </c>
    </row>
    <row r="43" spans="1:13" s="2" customFormat="1" ht="12.75">
      <c r="A43" s="134">
        <v>6361</v>
      </c>
      <c r="B43" s="41">
        <f aca="true" t="shared" si="14" ref="B43:M52">B26*1.0156</f>
        <v>0</v>
      </c>
      <c r="C43" s="41">
        <f t="shared" si="14"/>
        <v>0</v>
      </c>
      <c r="D43" s="41">
        <f t="shared" si="14"/>
        <v>0</v>
      </c>
      <c r="E43" s="41">
        <f t="shared" si="14"/>
        <v>0</v>
      </c>
      <c r="F43" s="41">
        <f t="shared" si="14"/>
        <v>0</v>
      </c>
      <c r="G43" s="41">
        <f t="shared" si="14"/>
        <v>0</v>
      </c>
      <c r="H43" s="41">
        <f t="shared" si="14"/>
        <v>2552868.018</v>
      </c>
      <c r="I43" s="41">
        <f t="shared" si="14"/>
        <v>0</v>
      </c>
      <c r="J43" s="41">
        <f t="shared" si="14"/>
        <v>0</v>
      </c>
      <c r="K43" s="41">
        <f t="shared" si="14"/>
        <v>0</v>
      </c>
      <c r="L43" s="41">
        <f t="shared" si="14"/>
        <v>0</v>
      </c>
      <c r="M43" s="41">
        <f t="shared" si="14"/>
        <v>0</v>
      </c>
    </row>
    <row r="44" spans="1:13" s="2" customFormat="1" ht="12.75">
      <c r="A44" s="134">
        <v>6413</v>
      </c>
      <c r="B44" s="41">
        <f t="shared" si="14"/>
        <v>158913.47100000002</v>
      </c>
      <c r="C44" s="41">
        <f t="shared" si="14"/>
        <v>0</v>
      </c>
      <c r="D44" s="41">
        <f t="shared" si="14"/>
        <v>0</v>
      </c>
      <c r="E44" s="41">
        <f t="shared" si="14"/>
        <v>0</v>
      </c>
      <c r="F44" s="41">
        <f t="shared" si="14"/>
        <v>0</v>
      </c>
      <c r="G44" s="41">
        <f t="shared" si="14"/>
        <v>0</v>
      </c>
      <c r="H44" s="41">
        <f t="shared" si="14"/>
        <v>0</v>
      </c>
      <c r="I44" s="41">
        <f t="shared" si="14"/>
        <v>0</v>
      </c>
      <c r="J44" s="41">
        <f t="shared" si="14"/>
        <v>0</v>
      </c>
      <c r="K44" s="41">
        <f t="shared" si="14"/>
        <v>0</v>
      </c>
      <c r="L44" s="41">
        <f t="shared" si="14"/>
        <v>0</v>
      </c>
      <c r="M44" s="41">
        <f t="shared" si="14"/>
        <v>0</v>
      </c>
    </row>
    <row r="45" spans="1:13" s="2" customFormat="1" ht="12.75">
      <c r="A45" s="134">
        <v>6414</v>
      </c>
      <c r="B45" s="41">
        <f t="shared" si="14"/>
        <v>25631.205</v>
      </c>
      <c r="C45" s="41">
        <f t="shared" si="14"/>
        <v>0</v>
      </c>
      <c r="D45" s="41">
        <f t="shared" si="14"/>
        <v>0</v>
      </c>
      <c r="E45" s="41">
        <f t="shared" si="14"/>
        <v>0</v>
      </c>
      <c r="F45" s="41">
        <f t="shared" si="14"/>
        <v>0</v>
      </c>
      <c r="G45" s="41">
        <f t="shared" si="14"/>
        <v>0</v>
      </c>
      <c r="H45" s="41">
        <f t="shared" si="14"/>
        <v>0</v>
      </c>
      <c r="I45" s="41">
        <f t="shared" si="14"/>
        <v>0</v>
      </c>
      <c r="J45" s="41">
        <f t="shared" si="14"/>
        <v>0</v>
      </c>
      <c r="K45" s="41">
        <f t="shared" si="14"/>
        <v>0</v>
      </c>
      <c r="L45" s="41">
        <f t="shared" si="14"/>
        <v>0</v>
      </c>
      <c r="M45" s="41">
        <f t="shared" si="14"/>
        <v>0</v>
      </c>
    </row>
    <row r="46" spans="1:13" s="2" customFormat="1" ht="12.75">
      <c r="A46" s="134">
        <v>6429</v>
      </c>
      <c r="B46" s="41">
        <f t="shared" si="14"/>
        <v>153787.23</v>
      </c>
      <c r="C46" s="41">
        <f t="shared" si="14"/>
        <v>0</v>
      </c>
      <c r="D46" s="41">
        <f t="shared" si="14"/>
        <v>0</v>
      </c>
      <c r="E46" s="41">
        <f t="shared" si="14"/>
        <v>0</v>
      </c>
      <c r="F46" s="41">
        <f t="shared" si="14"/>
        <v>0</v>
      </c>
      <c r="G46" s="41">
        <f t="shared" si="14"/>
        <v>0</v>
      </c>
      <c r="H46" s="41">
        <f t="shared" si="14"/>
        <v>0</v>
      </c>
      <c r="I46" s="41">
        <f t="shared" si="14"/>
        <v>0</v>
      </c>
      <c r="J46" s="41">
        <f t="shared" si="14"/>
        <v>0</v>
      </c>
      <c r="K46" s="41">
        <f t="shared" si="14"/>
        <v>0</v>
      </c>
      <c r="L46" s="41">
        <f t="shared" si="14"/>
        <v>0</v>
      </c>
      <c r="M46" s="41">
        <f t="shared" si="14"/>
        <v>0</v>
      </c>
    </row>
    <row r="47" spans="1:13" s="2" customFormat="1" ht="12.75">
      <c r="A47" s="134">
        <v>6526</v>
      </c>
      <c r="B47" s="41">
        <f t="shared" si="14"/>
        <v>512624.1000000001</v>
      </c>
      <c r="C47" s="41">
        <f t="shared" si="14"/>
        <v>0</v>
      </c>
      <c r="D47" s="41">
        <f t="shared" si="14"/>
        <v>0</v>
      </c>
      <c r="E47" s="41">
        <f t="shared" si="14"/>
        <v>0</v>
      </c>
      <c r="F47" s="41">
        <f t="shared" si="14"/>
        <v>0</v>
      </c>
      <c r="G47" s="41">
        <f t="shared" si="14"/>
        <v>0</v>
      </c>
      <c r="H47" s="41">
        <f t="shared" si="14"/>
        <v>0</v>
      </c>
      <c r="I47" s="41">
        <f t="shared" si="14"/>
        <v>0</v>
      </c>
      <c r="J47" s="41">
        <f t="shared" si="14"/>
        <v>0</v>
      </c>
      <c r="K47" s="41">
        <f t="shared" si="14"/>
        <v>0</v>
      </c>
      <c r="L47" s="41">
        <f t="shared" si="14"/>
        <v>0</v>
      </c>
      <c r="M47" s="41">
        <f t="shared" si="14"/>
        <v>0</v>
      </c>
    </row>
    <row r="48" spans="1:13" s="2" customFormat="1" ht="12.75">
      <c r="A48" s="134">
        <v>6615</v>
      </c>
      <c r="B48" s="41">
        <f t="shared" si="14"/>
        <v>0</v>
      </c>
      <c r="C48" s="41">
        <f t="shared" si="14"/>
        <v>0</v>
      </c>
      <c r="D48" s="41">
        <f t="shared" si="14"/>
        <v>0</v>
      </c>
      <c r="E48" s="41">
        <f t="shared" si="14"/>
        <v>0</v>
      </c>
      <c r="F48" s="41">
        <f t="shared" si="14"/>
        <v>51262410</v>
      </c>
      <c r="G48" s="41">
        <f t="shared" si="14"/>
        <v>0</v>
      </c>
      <c r="H48" s="41">
        <f t="shared" si="14"/>
        <v>0</v>
      </c>
      <c r="I48" s="41">
        <f t="shared" si="14"/>
        <v>0</v>
      </c>
      <c r="J48" s="41">
        <f t="shared" si="14"/>
        <v>0</v>
      </c>
      <c r="K48" s="41">
        <f t="shared" si="14"/>
        <v>0</v>
      </c>
      <c r="L48" s="41">
        <f t="shared" si="14"/>
        <v>0</v>
      </c>
      <c r="M48" s="41">
        <f t="shared" si="14"/>
        <v>0</v>
      </c>
    </row>
    <row r="49" spans="1:13" s="2" customFormat="1" ht="12.75">
      <c r="A49" s="134">
        <v>6711</v>
      </c>
      <c r="B49" s="41">
        <f t="shared" si="14"/>
        <v>0</v>
      </c>
      <c r="C49" s="41">
        <f t="shared" si="14"/>
        <v>0</v>
      </c>
      <c r="D49" s="41">
        <f t="shared" si="14"/>
        <v>768936.15</v>
      </c>
      <c r="E49" s="41">
        <f t="shared" si="14"/>
        <v>0</v>
      </c>
      <c r="F49" s="41">
        <f t="shared" si="14"/>
        <v>0</v>
      </c>
      <c r="G49" s="41">
        <f t="shared" si="14"/>
        <v>0</v>
      </c>
      <c r="H49" s="41">
        <f t="shared" si="14"/>
        <v>0</v>
      </c>
      <c r="I49" s="41">
        <f t="shared" si="14"/>
        <v>0</v>
      </c>
      <c r="J49" s="41">
        <f t="shared" si="14"/>
        <v>0</v>
      </c>
      <c r="K49" s="41">
        <f t="shared" si="14"/>
        <v>0</v>
      </c>
      <c r="L49" s="41">
        <f t="shared" si="14"/>
        <v>0</v>
      </c>
      <c r="M49" s="41">
        <f t="shared" si="14"/>
        <v>0</v>
      </c>
    </row>
    <row r="50" spans="1:13" s="2" customFormat="1" ht="12.75">
      <c r="A50" s="134">
        <v>6731</v>
      </c>
      <c r="B50" s="41">
        <f t="shared" si="14"/>
        <v>0</v>
      </c>
      <c r="C50" s="41">
        <f t="shared" si="14"/>
        <v>0</v>
      </c>
      <c r="D50" s="41">
        <f t="shared" si="14"/>
        <v>768936.15</v>
      </c>
      <c r="E50" s="41">
        <f t="shared" si="14"/>
        <v>0</v>
      </c>
      <c r="F50" s="41">
        <f t="shared" si="14"/>
        <v>0</v>
      </c>
      <c r="G50" s="41">
        <f t="shared" si="14"/>
        <v>0</v>
      </c>
      <c r="H50" s="41">
        <f t="shared" si="14"/>
        <v>0</v>
      </c>
      <c r="I50" s="41">
        <f t="shared" si="14"/>
        <v>0</v>
      </c>
      <c r="J50" s="41">
        <f t="shared" si="14"/>
        <v>0</v>
      </c>
      <c r="K50" s="41">
        <f t="shared" si="14"/>
        <v>0</v>
      </c>
      <c r="L50" s="41">
        <f t="shared" si="14"/>
        <v>0</v>
      </c>
      <c r="M50" s="41">
        <f t="shared" si="14"/>
        <v>0</v>
      </c>
    </row>
    <row r="51" spans="1:13" s="2" customFormat="1" ht="12.75">
      <c r="A51" s="134">
        <v>8181</v>
      </c>
      <c r="B51" s="41">
        <f t="shared" si="14"/>
        <v>0</v>
      </c>
      <c r="C51" s="41">
        <f t="shared" si="14"/>
        <v>42281235.768</v>
      </c>
      <c r="D51" s="41">
        <f t="shared" si="14"/>
        <v>0</v>
      </c>
      <c r="E51" s="41">
        <f t="shared" si="14"/>
        <v>0</v>
      </c>
      <c r="F51" s="41">
        <f t="shared" si="14"/>
        <v>0</v>
      </c>
      <c r="G51" s="41">
        <f t="shared" si="14"/>
        <v>0</v>
      </c>
      <c r="H51" s="41">
        <f t="shared" si="14"/>
        <v>0</v>
      </c>
      <c r="I51" s="41">
        <f t="shared" si="14"/>
        <v>0</v>
      </c>
      <c r="J51" s="41">
        <f t="shared" si="14"/>
        <v>0</v>
      </c>
      <c r="K51" s="41">
        <f t="shared" si="14"/>
        <v>0</v>
      </c>
      <c r="L51" s="41">
        <f t="shared" si="14"/>
        <v>0</v>
      </c>
      <c r="M51" s="41">
        <f t="shared" si="14"/>
        <v>0</v>
      </c>
    </row>
    <row r="52" spans="1:13" s="2" customFormat="1" ht="13.5" thickBot="1">
      <c r="A52" s="135">
        <v>9221</v>
      </c>
      <c r="B52" s="52">
        <f t="shared" si="14"/>
        <v>0</v>
      </c>
      <c r="C52" s="52">
        <f t="shared" si="14"/>
        <v>0</v>
      </c>
      <c r="D52" s="52">
        <f t="shared" si="14"/>
        <v>0</v>
      </c>
      <c r="E52" s="52">
        <f t="shared" si="14"/>
        <v>0</v>
      </c>
      <c r="F52" s="52">
        <f t="shared" si="14"/>
        <v>0</v>
      </c>
      <c r="G52" s="52">
        <f t="shared" si="14"/>
        <v>0</v>
      </c>
      <c r="H52" s="52">
        <f t="shared" si="14"/>
        <v>0</v>
      </c>
      <c r="I52" s="52">
        <f t="shared" si="14"/>
        <v>0</v>
      </c>
      <c r="J52" s="52">
        <f t="shared" si="14"/>
        <v>0</v>
      </c>
      <c r="K52" s="52">
        <f t="shared" si="14"/>
        <v>0</v>
      </c>
      <c r="L52" s="52">
        <f t="shared" si="14"/>
        <v>0</v>
      </c>
      <c r="M52" s="52">
        <f t="shared" si="14"/>
        <v>0</v>
      </c>
    </row>
    <row r="53" spans="1:13" s="2" customFormat="1" ht="30" customHeight="1" thickBot="1">
      <c r="A53" s="51" t="s">
        <v>19</v>
      </c>
      <c r="B53" s="101">
        <f>SUM(B42:B52)</f>
        <v>850956.0060000002</v>
      </c>
      <c r="C53" s="54">
        <f>SUM(C42:C52)</f>
        <v>42281235.768</v>
      </c>
      <c r="D53" s="54">
        <f>SUM(D42:D52)</f>
        <v>1537872.3</v>
      </c>
      <c r="E53" s="54">
        <f>SUM(E42:E52)</f>
        <v>0</v>
      </c>
      <c r="F53" s="54">
        <f aca="true" t="shared" si="15" ref="F53:M53">SUM(F42:F52)</f>
        <v>51262410</v>
      </c>
      <c r="G53" s="54">
        <f t="shared" si="15"/>
        <v>0</v>
      </c>
      <c r="H53" s="54">
        <f t="shared" si="15"/>
        <v>2655392.838</v>
      </c>
      <c r="I53" s="54">
        <f t="shared" si="15"/>
        <v>0</v>
      </c>
      <c r="J53" s="54">
        <f t="shared" si="15"/>
        <v>0</v>
      </c>
      <c r="K53" s="54">
        <f t="shared" si="15"/>
        <v>0</v>
      </c>
      <c r="L53" s="54">
        <f t="shared" si="15"/>
        <v>0</v>
      </c>
      <c r="M53" s="54">
        <f t="shared" si="15"/>
        <v>0</v>
      </c>
    </row>
    <row r="54" spans="1:13" s="2" customFormat="1" ht="28.5" customHeight="1" thickBot="1">
      <c r="A54" s="34" t="s">
        <v>100</v>
      </c>
      <c r="B54" s="143">
        <f>SUM(B53:M53)</f>
        <v>98587866.912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4"/>
    </row>
  </sheetData>
  <sheetProtection/>
  <mergeCells count="7">
    <mergeCell ref="B54:M54"/>
    <mergeCell ref="A2:M2"/>
    <mergeCell ref="B5:M5"/>
    <mergeCell ref="B20:M20"/>
    <mergeCell ref="B23:M23"/>
    <mergeCell ref="B37:M37"/>
    <mergeCell ref="B40:M40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scale="71" r:id="rId2"/>
  <headerFooter alignWithMargins="0">
    <oddHeader>&amp;LUpravno vijeće
27.12.2016.
&amp;C&amp;A&amp;R49. sjednica
Točka 4. dnevnog reda</oddHeader>
    <oddFooter>&amp;LNastavni zavod za javno zdravstvo "Dr. Andrija Štampar"&amp;R&amp;P/&amp;N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Q63"/>
  <sheetViews>
    <sheetView zoomScalePageLayoutView="0" workbookViewId="0" topLeftCell="A4">
      <selection activeCell="F15" sqref="F15"/>
    </sheetView>
  </sheetViews>
  <sheetFormatPr defaultColWidth="11.421875" defaultRowHeight="12.75"/>
  <cols>
    <col min="1" max="1" width="11.421875" style="12" bestFit="1" customWidth="1"/>
    <col min="2" max="2" width="34.421875" style="13" customWidth="1"/>
    <col min="3" max="17" width="15.7109375" style="3" customWidth="1"/>
    <col min="18" max="18" width="11.421875" style="1" customWidth="1"/>
    <col min="19" max="16384" width="11.421875" style="1" customWidth="1"/>
  </cols>
  <sheetData>
    <row r="1" ht="15" customHeight="1"/>
    <row r="2" spans="1:17" ht="24" customHeight="1" thickBot="1">
      <c r="A2" s="149" t="s">
        <v>105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24" customHeight="1" thickBot="1" thickTop="1">
      <c r="A3" s="107"/>
      <c r="B3" s="107"/>
      <c r="C3" s="107"/>
      <c r="D3" s="108"/>
      <c r="E3" s="108"/>
      <c r="F3" s="108"/>
      <c r="G3" s="107"/>
      <c r="H3" s="108"/>
      <c r="I3" s="107"/>
      <c r="J3" s="108"/>
      <c r="K3" s="107"/>
      <c r="L3" s="107"/>
      <c r="M3" s="107"/>
      <c r="N3" s="107"/>
      <c r="O3" s="107"/>
      <c r="P3" s="107"/>
      <c r="Q3" s="6" t="s">
        <v>9</v>
      </c>
    </row>
    <row r="4" spans="1:17" s="4" customFormat="1" ht="96.75" customHeight="1">
      <c r="A4" s="109" t="s">
        <v>20</v>
      </c>
      <c r="B4" s="110" t="s">
        <v>21</v>
      </c>
      <c r="C4" s="111" t="s">
        <v>101</v>
      </c>
      <c r="D4" s="137" t="s">
        <v>12</v>
      </c>
      <c r="E4" s="137" t="s">
        <v>89</v>
      </c>
      <c r="F4" s="137" t="s">
        <v>90</v>
      </c>
      <c r="G4" s="137" t="s">
        <v>91</v>
      </c>
      <c r="H4" s="137" t="s">
        <v>13</v>
      </c>
      <c r="I4" s="137" t="s">
        <v>14</v>
      </c>
      <c r="J4" s="137" t="s">
        <v>15</v>
      </c>
      <c r="K4" s="110" t="s">
        <v>22</v>
      </c>
      <c r="L4" s="110" t="s">
        <v>17</v>
      </c>
      <c r="M4" s="110" t="s">
        <v>18</v>
      </c>
      <c r="N4" s="110" t="s">
        <v>82</v>
      </c>
      <c r="O4" s="110" t="s">
        <v>54</v>
      </c>
      <c r="P4" s="111" t="s">
        <v>32</v>
      </c>
      <c r="Q4" s="112" t="s">
        <v>36</v>
      </c>
    </row>
    <row r="5" spans="1:17" s="4" customFormat="1" ht="12.75">
      <c r="A5" s="14">
        <v>3</v>
      </c>
      <c r="B5" s="15" t="s">
        <v>55</v>
      </c>
      <c r="C5" s="16">
        <f aca="true" t="shared" si="0" ref="C5:H5">C6+C16+C48</f>
        <v>95830092</v>
      </c>
      <c r="D5" s="16">
        <f t="shared" si="0"/>
        <v>830000</v>
      </c>
      <c r="E5" s="16">
        <f t="shared" si="0"/>
        <v>41240000</v>
      </c>
      <c r="F5" s="16">
        <f t="shared" si="0"/>
        <v>1500000</v>
      </c>
      <c r="G5" s="16">
        <f t="shared" si="0"/>
        <v>0</v>
      </c>
      <c r="H5" s="16">
        <f t="shared" si="0"/>
        <v>49670092</v>
      </c>
      <c r="I5" s="16">
        <f aca="true" t="shared" si="1" ref="I5:Q5">I6+I16+I48</f>
        <v>0</v>
      </c>
      <c r="J5" s="16">
        <f t="shared" si="1"/>
        <v>2590000</v>
      </c>
      <c r="K5" s="16">
        <f t="shared" si="1"/>
        <v>0</v>
      </c>
      <c r="L5" s="16">
        <f t="shared" si="1"/>
        <v>0</v>
      </c>
      <c r="M5" s="16">
        <f t="shared" si="1"/>
        <v>0</v>
      </c>
      <c r="N5" s="16">
        <f>N51+N60</f>
        <v>0</v>
      </c>
      <c r="O5" s="16">
        <f>O6+O16+O48</f>
        <v>0</v>
      </c>
      <c r="P5" s="16">
        <f t="shared" si="1"/>
        <v>96405072.552</v>
      </c>
      <c r="Q5" s="113">
        <f t="shared" si="1"/>
        <v>96549680.16082801</v>
      </c>
    </row>
    <row r="6" spans="1:17" s="4" customFormat="1" ht="12.75">
      <c r="A6" s="17">
        <v>31</v>
      </c>
      <c r="B6" s="18" t="s">
        <v>23</v>
      </c>
      <c r="C6" s="19">
        <f aca="true" t="shared" si="2" ref="C6:H6">C7+C11+C13</f>
        <v>60947362</v>
      </c>
      <c r="D6" s="19">
        <f t="shared" si="2"/>
        <v>0</v>
      </c>
      <c r="E6" s="19">
        <f t="shared" si="2"/>
        <v>30586000</v>
      </c>
      <c r="F6" s="19">
        <f t="shared" si="2"/>
        <v>904000</v>
      </c>
      <c r="G6" s="19">
        <f t="shared" si="2"/>
        <v>0</v>
      </c>
      <c r="H6" s="19">
        <f t="shared" si="2"/>
        <v>29082322</v>
      </c>
      <c r="I6" s="19">
        <f aca="true" t="shared" si="3" ref="I6:Q6">I7+I11+I13</f>
        <v>0</v>
      </c>
      <c r="J6" s="19">
        <f t="shared" si="3"/>
        <v>375040</v>
      </c>
      <c r="K6" s="19">
        <f t="shared" si="3"/>
        <v>0</v>
      </c>
      <c r="L6" s="19">
        <f t="shared" si="3"/>
        <v>0</v>
      </c>
      <c r="M6" s="19">
        <f t="shared" si="3"/>
        <v>0</v>
      </c>
      <c r="N6" s="19">
        <f>N7+N11+N13</f>
        <v>0</v>
      </c>
      <c r="O6" s="19">
        <f>O7+O11+O13</f>
        <v>0</v>
      </c>
      <c r="P6" s="19">
        <f t="shared" si="3"/>
        <v>61313046.172000006</v>
      </c>
      <c r="Q6" s="114">
        <f t="shared" si="3"/>
        <v>61405015.74125801</v>
      </c>
    </row>
    <row r="7" spans="1:17" ht="12.75">
      <c r="A7" s="20">
        <v>311</v>
      </c>
      <c r="B7" s="21" t="s">
        <v>56</v>
      </c>
      <c r="C7" s="22">
        <f>C8+C9+C10</f>
        <v>49963200</v>
      </c>
      <c r="D7" s="22">
        <f aca="true" t="shared" si="4" ref="D7:Q7">D8+D9+D10</f>
        <v>0</v>
      </c>
      <c r="E7" s="22">
        <f>E8+E9+E10</f>
        <v>25500000</v>
      </c>
      <c r="F7" s="22">
        <f>F8+F9+F10</f>
        <v>750000</v>
      </c>
      <c r="G7" s="22">
        <f>G8+G9+G10</f>
        <v>0</v>
      </c>
      <c r="H7" s="22">
        <f t="shared" si="4"/>
        <v>23393200</v>
      </c>
      <c r="I7" s="22">
        <f t="shared" si="4"/>
        <v>0</v>
      </c>
      <c r="J7" s="22">
        <f t="shared" si="4"/>
        <v>320000</v>
      </c>
      <c r="K7" s="22">
        <f t="shared" si="4"/>
        <v>0</v>
      </c>
      <c r="L7" s="22">
        <f t="shared" si="4"/>
        <v>0</v>
      </c>
      <c r="M7" s="22">
        <f t="shared" si="4"/>
        <v>0</v>
      </c>
      <c r="N7" s="22">
        <f>N8+N9+N10</f>
        <v>0</v>
      </c>
      <c r="O7" s="22">
        <f>O8+O9+O10</f>
        <v>0</v>
      </c>
      <c r="P7" s="22">
        <f t="shared" si="4"/>
        <v>50262979.2</v>
      </c>
      <c r="Q7" s="115">
        <f t="shared" si="4"/>
        <v>50338373.66880001</v>
      </c>
    </row>
    <row r="8" spans="1:17" ht="12.75">
      <c r="A8" s="23">
        <v>3111</v>
      </c>
      <c r="B8" s="24" t="s">
        <v>37</v>
      </c>
      <c r="C8" s="25">
        <v>49123200</v>
      </c>
      <c r="D8" s="25">
        <v>0</v>
      </c>
      <c r="E8" s="25">
        <v>25500000</v>
      </c>
      <c r="F8" s="25">
        <v>750000</v>
      </c>
      <c r="G8" s="25">
        <v>0</v>
      </c>
      <c r="H8" s="25">
        <v>22553200</v>
      </c>
      <c r="I8" s="25">
        <v>0</v>
      </c>
      <c r="J8" s="25">
        <v>320000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f>C8*1.006</f>
        <v>49417939.2</v>
      </c>
      <c r="Q8" s="116">
        <f>P8*1.0015</f>
        <v>49492066.10880001</v>
      </c>
    </row>
    <row r="9" spans="1:17" ht="12.75">
      <c r="A9" s="23">
        <v>3112</v>
      </c>
      <c r="B9" s="24" t="s">
        <v>57</v>
      </c>
      <c r="C9" s="25">
        <v>40000</v>
      </c>
      <c r="D9" s="25">
        <v>0</v>
      </c>
      <c r="E9" s="25">
        <v>0</v>
      </c>
      <c r="F9" s="25">
        <v>0</v>
      </c>
      <c r="G9" s="25">
        <v>0</v>
      </c>
      <c r="H9" s="25">
        <v>40000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f>C9*1.006</f>
        <v>40240</v>
      </c>
      <c r="Q9" s="116">
        <f>P9*1.0015</f>
        <v>40300.36</v>
      </c>
    </row>
    <row r="10" spans="1:17" ht="12.75">
      <c r="A10" s="23">
        <v>3113</v>
      </c>
      <c r="B10" s="24" t="s">
        <v>38</v>
      </c>
      <c r="C10" s="25">
        <v>800000</v>
      </c>
      <c r="D10" s="25">
        <v>0</v>
      </c>
      <c r="E10" s="25">
        <v>0</v>
      </c>
      <c r="F10" s="25">
        <v>0</v>
      </c>
      <c r="G10" s="25">
        <v>0</v>
      </c>
      <c r="H10" s="25">
        <v>800000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>C10*1.006</f>
        <v>804800</v>
      </c>
      <c r="Q10" s="116">
        <f>P10*1.0015</f>
        <v>806007.2000000001</v>
      </c>
    </row>
    <row r="11" spans="1:17" ht="12.75">
      <c r="A11" s="20">
        <v>312</v>
      </c>
      <c r="B11" s="21" t="s">
        <v>24</v>
      </c>
      <c r="C11" s="22">
        <f>C12</f>
        <v>2215000</v>
      </c>
      <c r="D11" s="22">
        <f aca="true" t="shared" si="5" ref="D11:Q11">D12</f>
        <v>0</v>
      </c>
      <c r="E11" s="22">
        <f t="shared" si="5"/>
        <v>700000</v>
      </c>
      <c r="F11" s="22">
        <f t="shared" si="5"/>
        <v>25000</v>
      </c>
      <c r="G11" s="22">
        <f t="shared" si="5"/>
        <v>0</v>
      </c>
      <c r="H11" s="22">
        <f t="shared" si="5"/>
        <v>1490000</v>
      </c>
      <c r="I11" s="22">
        <f t="shared" si="5"/>
        <v>0</v>
      </c>
      <c r="J11" s="22">
        <f t="shared" si="5"/>
        <v>0</v>
      </c>
      <c r="K11" s="22">
        <f t="shared" si="5"/>
        <v>0</v>
      </c>
      <c r="L11" s="22">
        <f t="shared" si="5"/>
        <v>0</v>
      </c>
      <c r="M11" s="22">
        <f t="shared" si="5"/>
        <v>0</v>
      </c>
      <c r="N11" s="22">
        <f>N12</f>
        <v>0</v>
      </c>
      <c r="O11" s="22">
        <f>O12</f>
        <v>0</v>
      </c>
      <c r="P11" s="22">
        <f t="shared" si="5"/>
        <v>2228290</v>
      </c>
      <c r="Q11" s="115">
        <f t="shared" si="5"/>
        <v>2231632.435</v>
      </c>
    </row>
    <row r="12" spans="1:17" ht="12.75">
      <c r="A12" s="23">
        <v>3121</v>
      </c>
      <c r="B12" s="24" t="s">
        <v>24</v>
      </c>
      <c r="C12" s="25">
        <v>2215000</v>
      </c>
      <c r="D12" s="25">
        <v>0</v>
      </c>
      <c r="E12" s="25">
        <v>700000</v>
      </c>
      <c r="F12" s="25">
        <v>25000</v>
      </c>
      <c r="G12" s="25">
        <v>0</v>
      </c>
      <c r="H12" s="25">
        <v>1490000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f>C12*1.006</f>
        <v>2228290</v>
      </c>
      <c r="Q12" s="116">
        <f>P12*1.0015</f>
        <v>2231632.435</v>
      </c>
    </row>
    <row r="13" spans="1:17" s="4" customFormat="1" ht="12.75">
      <c r="A13" s="20">
        <v>313</v>
      </c>
      <c r="B13" s="21" t="s">
        <v>58</v>
      </c>
      <c r="C13" s="22">
        <f>C14+C15</f>
        <v>8769162</v>
      </c>
      <c r="D13" s="22">
        <f aca="true" t="shared" si="6" ref="D13:Q13">D14+D15</f>
        <v>0</v>
      </c>
      <c r="E13" s="22">
        <f>E14+E15</f>
        <v>4386000</v>
      </c>
      <c r="F13" s="22">
        <f>F14+F15</f>
        <v>129000</v>
      </c>
      <c r="G13" s="22">
        <f>G14+G15</f>
        <v>0</v>
      </c>
      <c r="H13" s="22">
        <f t="shared" si="6"/>
        <v>4199122</v>
      </c>
      <c r="I13" s="22">
        <f t="shared" si="6"/>
        <v>0</v>
      </c>
      <c r="J13" s="22">
        <f t="shared" si="6"/>
        <v>55040</v>
      </c>
      <c r="K13" s="22">
        <f t="shared" si="6"/>
        <v>0</v>
      </c>
      <c r="L13" s="22">
        <f t="shared" si="6"/>
        <v>0</v>
      </c>
      <c r="M13" s="22">
        <f t="shared" si="6"/>
        <v>0</v>
      </c>
      <c r="N13" s="22">
        <f>N14+N15</f>
        <v>0</v>
      </c>
      <c r="O13" s="22">
        <f>O14+O15</f>
        <v>0</v>
      </c>
      <c r="P13" s="22">
        <f t="shared" si="6"/>
        <v>8821776.972</v>
      </c>
      <c r="Q13" s="115">
        <f t="shared" si="6"/>
        <v>8835009.637458</v>
      </c>
    </row>
    <row r="14" spans="1:17" ht="12.75">
      <c r="A14" s="23">
        <v>3132</v>
      </c>
      <c r="B14" s="24" t="s">
        <v>59</v>
      </c>
      <c r="C14" s="25">
        <v>7869000</v>
      </c>
      <c r="D14" s="25"/>
      <c r="E14" s="25">
        <f>E8*0.15</f>
        <v>3825000</v>
      </c>
      <c r="F14" s="25">
        <f>F8*0.15</f>
        <v>112500</v>
      </c>
      <c r="G14" s="25">
        <v>0</v>
      </c>
      <c r="H14" s="25">
        <v>3883500</v>
      </c>
      <c r="I14" s="25">
        <v>0</v>
      </c>
      <c r="J14" s="25">
        <f>J8*0.15</f>
        <v>48000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>C14*1.006</f>
        <v>7916214</v>
      </c>
      <c r="Q14" s="116">
        <f>P14*1.0015</f>
        <v>7928088.321</v>
      </c>
    </row>
    <row r="15" spans="1:17" ht="12.75">
      <c r="A15" s="23">
        <v>3133</v>
      </c>
      <c r="B15" s="24" t="s">
        <v>39</v>
      </c>
      <c r="C15" s="25">
        <v>900162</v>
      </c>
      <c r="D15" s="25">
        <v>0</v>
      </c>
      <c r="E15" s="25">
        <f>E8*2.2%</f>
        <v>561000</v>
      </c>
      <c r="F15" s="25">
        <f>F8*2.2%</f>
        <v>16500</v>
      </c>
      <c r="G15" s="25">
        <v>0</v>
      </c>
      <c r="H15" s="25">
        <v>315622</v>
      </c>
      <c r="I15" s="25">
        <v>0</v>
      </c>
      <c r="J15" s="25">
        <f>J8*0.022</f>
        <v>7040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f>C15*1.006</f>
        <v>905562.972</v>
      </c>
      <c r="Q15" s="116">
        <f>P15*1.0015</f>
        <v>906921.316458</v>
      </c>
    </row>
    <row r="16" spans="1:17" ht="12.75">
      <c r="A16" s="17">
        <v>32</v>
      </c>
      <c r="B16" s="18" t="s">
        <v>25</v>
      </c>
      <c r="C16" s="19">
        <f>C17+C22+C29+C39+C41</f>
        <v>34732730</v>
      </c>
      <c r="D16" s="19">
        <f aca="true" t="shared" si="7" ref="D16:Q16">D17+D22+D29+D39+D41</f>
        <v>830000</v>
      </c>
      <c r="E16" s="19">
        <f>E17+E22+E29+E39+E41</f>
        <v>10654000</v>
      </c>
      <c r="F16" s="19">
        <f>F17+F22+F29+F39+F41</f>
        <v>596000</v>
      </c>
      <c r="G16" s="19">
        <f>G17+G22+G29+G39+G41</f>
        <v>0</v>
      </c>
      <c r="H16" s="19">
        <f t="shared" si="7"/>
        <v>20437770</v>
      </c>
      <c r="I16" s="19">
        <f t="shared" si="7"/>
        <v>0</v>
      </c>
      <c r="J16" s="19">
        <f t="shared" si="7"/>
        <v>2214960</v>
      </c>
      <c r="K16" s="19">
        <f t="shared" si="7"/>
        <v>0</v>
      </c>
      <c r="L16" s="19">
        <f t="shared" si="7"/>
        <v>0</v>
      </c>
      <c r="M16" s="19">
        <f t="shared" si="7"/>
        <v>0</v>
      </c>
      <c r="N16" s="19">
        <f>N17+N22+N29+N39+N41</f>
        <v>0</v>
      </c>
      <c r="O16" s="19">
        <f>O17+O22+O29+O39+O41</f>
        <v>0</v>
      </c>
      <c r="P16" s="19">
        <f t="shared" si="7"/>
        <v>34941126.379999995</v>
      </c>
      <c r="Q16" s="114">
        <f t="shared" si="7"/>
        <v>34993538.069570005</v>
      </c>
    </row>
    <row r="17" spans="1:17" ht="12.75">
      <c r="A17" s="20">
        <v>321</v>
      </c>
      <c r="B17" s="21" t="s">
        <v>60</v>
      </c>
      <c r="C17" s="22">
        <f>SUM(C18:C21)</f>
        <v>2545000</v>
      </c>
      <c r="D17" s="22">
        <f aca="true" t="shared" si="8" ref="D17:Q17">SUM(D18:D21)</f>
        <v>0</v>
      </c>
      <c r="E17" s="22">
        <f>SUM(E18:E21)</f>
        <v>1234800</v>
      </c>
      <c r="F17" s="22">
        <f>SUM(F18:F21)</f>
        <v>82700</v>
      </c>
      <c r="G17" s="22">
        <f>SUM(G18:G21)</f>
        <v>0</v>
      </c>
      <c r="H17" s="22">
        <f t="shared" si="8"/>
        <v>1227500</v>
      </c>
      <c r="I17" s="22">
        <f t="shared" si="8"/>
        <v>0</v>
      </c>
      <c r="J17" s="22">
        <f t="shared" si="8"/>
        <v>0</v>
      </c>
      <c r="K17" s="22">
        <f t="shared" si="8"/>
        <v>0</v>
      </c>
      <c r="L17" s="22">
        <f t="shared" si="8"/>
        <v>0</v>
      </c>
      <c r="M17" s="22">
        <f t="shared" si="8"/>
        <v>0</v>
      </c>
      <c r="N17" s="22">
        <f>SUM(N18:N21)</f>
        <v>0</v>
      </c>
      <c r="O17" s="22">
        <f>SUM(O18:O21)</f>
        <v>0</v>
      </c>
      <c r="P17" s="22">
        <f t="shared" si="8"/>
        <v>2560270</v>
      </c>
      <c r="Q17" s="115">
        <f t="shared" si="8"/>
        <v>2564110.4050000003</v>
      </c>
    </row>
    <row r="18" spans="1:17" ht="12.75">
      <c r="A18" s="23">
        <v>3211</v>
      </c>
      <c r="B18" s="24" t="s">
        <v>40</v>
      </c>
      <c r="C18" s="25">
        <v>500000</v>
      </c>
      <c r="D18" s="25">
        <v>0</v>
      </c>
      <c r="E18" s="25">
        <v>122500</v>
      </c>
      <c r="F18" s="25">
        <v>35000</v>
      </c>
      <c r="G18" s="25">
        <v>0</v>
      </c>
      <c r="H18" s="25">
        <v>342500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f>C18*1.006</f>
        <v>503000</v>
      </c>
      <c r="Q18" s="116">
        <f>P18*1.0015</f>
        <v>503754.5</v>
      </c>
    </row>
    <row r="19" spans="1:17" ht="12.75">
      <c r="A19" s="23">
        <v>3212</v>
      </c>
      <c r="B19" s="24" t="s">
        <v>61</v>
      </c>
      <c r="C19" s="25">
        <v>1575000</v>
      </c>
      <c r="D19" s="25">
        <v>0</v>
      </c>
      <c r="E19" s="25">
        <v>867300</v>
      </c>
      <c r="F19" s="25">
        <v>17700</v>
      </c>
      <c r="G19" s="25">
        <v>0</v>
      </c>
      <c r="H19" s="25">
        <v>690000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f>C19*1.006</f>
        <v>1584450</v>
      </c>
      <c r="Q19" s="116">
        <f>P19*1.0015</f>
        <v>1586826.675</v>
      </c>
    </row>
    <row r="20" spans="1:17" ht="12.75">
      <c r="A20" s="23">
        <v>3213</v>
      </c>
      <c r="B20" s="24" t="s">
        <v>62</v>
      </c>
      <c r="C20" s="25">
        <v>420000</v>
      </c>
      <c r="D20" s="25">
        <v>0</v>
      </c>
      <c r="E20" s="25">
        <v>245000</v>
      </c>
      <c r="F20" s="25">
        <v>30000</v>
      </c>
      <c r="G20" s="25">
        <v>0</v>
      </c>
      <c r="H20" s="25">
        <v>145000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f>C20*1.006</f>
        <v>422520</v>
      </c>
      <c r="Q20" s="116">
        <f>P20*1.0015</f>
        <v>423153.78</v>
      </c>
    </row>
    <row r="21" spans="1:17" s="7" customFormat="1" ht="12.75">
      <c r="A21" s="117">
        <v>3214</v>
      </c>
      <c r="B21" s="32" t="s">
        <v>81</v>
      </c>
      <c r="C21" s="25">
        <v>50000</v>
      </c>
      <c r="D21" s="25">
        <v>0</v>
      </c>
      <c r="E21" s="25">
        <v>0</v>
      </c>
      <c r="F21" s="25">
        <v>0</v>
      </c>
      <c r="G21" s="25">
        <v>0</v>
      </c>
      <c r="H21" s="25">
        <v>50000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f>C21*1.006</f>
        <v>50300</v>
      </c>
      <c r="Q21" s="116">
        <f>P21*1.0015</f>
        <v>50375.450000000004</v>
      </c>
    </row>
    <row r="22" spans="1:17" ht="12.75">
      <c r="A22" s="20">
        <v>322</v>
      </c>
      <c r="B22" s="21" t="s">
        <v>63</v>
      </c>
      <c r="C22" s="22">
        <f>SUM(C23:C28)</f>
        <v>16500210</v>
      </c>
      <c r="D22" s="22">
        <f aca="true" t="shared" si="9" ref="D22:Q22">SUM(D23:D28)</f>
        <v>70010</v>
      </c>
      <c r="E22" s="22">
        <f>SUM(E23:E28)</f>
        <v>6174700</v>
      </c>
      <c r="F22" s="22">
        <f>SUM(F23:F28)</f>
        <v>228300</v>
      </c>
      <c r="G22" s="22">
        <f>SUM(G23:G28)</f>
        <v>0</v>
      </c>
      <c r="H22" s="22">
        <f t="shared" si="9"/>
        <v>8527200</v>
      </c>
      <c r="I22" s="22">
        <f t="shared" si="9"/>
        <v>0</v>
      </c>
      <c r="J22" s="22">
        <f t="shared" si="9"/>
        <v>1500000</v>
      </c>
      <c r="K22" s="22">
        <f t="shared" si="9"/>
        <v>0</v>
      </c>
      <c r="L22" s="22">
        <f t="shared" si="9"/>
        <v>0</v>
      </c>
      <c r="M22" s="22">
        <f t="shared" si="9"/>
        <v>0</v>
      </c>
      <c r="N22" s="22">
        <f>SUM(N23:N28)</f>
        <v>0</v>
      </c>
      <c r="O22" s="22">
        <f>SUM(O23:O28)</f>
        <v>0</v>
      </c>
      <c r="P22" s="22">
        <f t="shared" si="9"/>
        <v>16599211.26</v>
      </c>
      <c r="Q22" s="115">
        <f t="shared" si="9"/>
        <v>16624110.076890001</v>
      </c>
    </row>
    <row r="23" spans="1:17" ht="12.75">
      <c r="A23" s="23">
        <v>3221</v>
      </c>
      <c r="B23" s="24" t="s">
        <v>41</v>
      </c>
      <c r="C23" s="25">
        <v>1505480</v>
      </c>
      <c r="D23" s="25">
        <v>0</v>
      </c>
      <c r="E23" s="25">
        <v>637000</v>
      </c>
      <c r="F23" s="25">
        <v>50000</v>
      </c>
      <c r="G23" s="25">
        <v>0</v>
      </c>
      <c r="H23" s="25">
        <v>818480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 aca="true" t="shared" si="10" ref="P23:P28">C23*1.006</f>
        <v>1514512.8800000001</v>
      </c>
      <c r="Q23" s="116">
        <f aca="true" t="shared" si="11" ref="Q23:Q28">P23*1.0015</f>
        <v>1516784.6493200003</v>
      </c>
    </row>
    <row r="24" spans="1:17" ht="12.75">
      <c r="A24" s="23">
        <v>3222</v>
      </c>
      <c r="B24" s="24" t="s">
        <v>64</v>
      </c>
      <c r="C24" s="25">
        <v>11172350</v>
      </c>
      <c r="D24" s="25">
        <v>70010</v>
      </c>
      <c r="E24" s="25">
        <v>4209800</v>
      </c>
      <c r="F24" s="25">
        <v>93300</v>
      </c>
      <c r="G24" s="25">
        <v>0</v>
      </c>
      <c r="H24" s="25">
        <v>5299240</v>
      </c>
      <c r="I24" s="25">
        <v>0</v>
      </c>
      <c r="J24" s="25">
        <v>1500000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si="10"/>
        <v>11239384.1</v>
      </c>
      <c r="Q24" s="116">
        <f t="shared" si="11"/>
        <v>11256243.17615</v>
      </c>
    </row>
    <row r="25" spans="1:17" ht="12.75">
      <c r="A25" s="23">
        <v>3223</v>
      </c>
      <c r="B25" s="24" t="s">
        <v>42</v>
      </c>
      <c r="C25" s="25">
        <v>1901280</v>
      </c>
      <c r="D25" s="25">
        <v>0</v>
      </c>
      <c r="E25" s="25">
        <v>735000</v>
      </c>
      <c r="F25" s="25">
        <v>45000</v>
      </c>
      <c r="G25" s="25">
        <v>0</v>
      </c>
      <c r="H25" s="25">
        <v>1121280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10"/>
        <v>1912687.68</v>
      </c>
      <c r="Q25" s="116">
        <f t="shared" si="11"/>
        <v>1915556.7115200001</v>
      </c>
    </row>
    <row r="26" spans="1:17" ht="12.75">
      <c r="A26" s="23">
        <v>3224</v>
      </c>
      <c r="B26" s="24" t="s">
        <v>65</v>
      </c>
      <c r="C26" s="25">
        <v>1345000</v>
      </c>
      <c r="D26" s="25">
        <v>0</v>
      </c>
      <c r="E26" s="25">
        <v>343000</v>
      </c>
      <c r="F26" s="25">
        <v>15000</v>
      </c>
      <c r="G26" s="25">
        <v>0</v>
      </c>
      <c r="H26" s="25">
        <v>987000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10"/>
        <v>1353070</v>
      </c>
      <c r="Q26" s="116">
        <f t="shared" si="11"/>
        <v>1355099.605</v>
      </c>
    </row>
    <row r="27" spans="1:17" ht="12.75">
      <c r="A27" s="23">
        <v>3225</v>
      </c>
      <c r="B27" s="24" t="s">
        <v>43</v>
      </c>
      <c r="C27" s="25">
        <v>225100</v>
      </c>
      <c r="D27" s="25">
        <v>0</v>
      </c>
      <c r="E27" s="25">
        <v>137200</v>
      </c>
      <c r="F27" s="25">
        <v>10000</v>
      </c>
      <c r="G27" s="25">
        <v>0</v>
      </c>
      <c r="H27" s="25">
        <v>77900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10"/>
        <v>226450.6</v>
      </c>
      <c r="Q27" s="116">
        <f t="shared" si="11"/>
        <v>226790.2759</v>
      </c>
    </row>
    <row r="28" spans="1:17" ht="12.75">
      <c r="A28" s="23">
        <v>3227</v>
      </c>
      <c r="B28" s="24" t="s">
        <v>66</v>
      </c>
      <c r="C28" s="25">
        <v>351000</v>
      </c>
      <c r="D28" s="25">
        <v>0</v>
      </c>
      <c r="E28" s="25">
        <v>112700</v>
      </c>
      <c r="F28" s="25">
        <v>15000</v>
      </c>
      <c r="G28" s="25">
        <v>0</v>
      </c>
      <c r="H28" s="25">
        <v>223300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f t="shared" si="10"/>
        <v>353106</v>
      </c>
      <c r="Q28" s="116">
        <f t="shared" si="11"/>
        <v>353635.65900000004</v>
      </c>
    </row>
    <row r="29" spans="1:17" ht="12.75">
      <c r="A29" s="20">
        <v>323</v>
      </c>
      <c r="B29" s="21" t="s">
        <v>67</v>
      </c>
      <c r="C29" s="22">
        <f>SUM(C30:C38)</f>
        <v>14020020</v>
      </c>
      <c r="D29" s="22">
        <f aca="true" t="shared" si="12" ref="D29:Q29">SUM(D30:D38)</f>
        <v>759990</v>
      </c>
      <c r="E29" s="22">
        <f>SUM(E30:E38)</f>
        <v>3244500</v>
      </c>
      <c r="F29" s="22">
        <f>SUM(F30:F38)</f>
        <v>285000</v>
      </c>
      <c r="G29" s="22">
        <f>SUM(G30:G38)</f>
        <v>0</v>
      </c>
      <c r="H29" s="22">
        <f t="shared" si="12"/>
        <v>9015570</v>
      </c>
      <c r="I29" s="22">
        <f t="shared" si="12"/>
        <v>0</v>
      </c>
      <c r="J29" s="22">
        <f t="shared" si="12"/>
        <v>714960</v>
      </c>
      <c r="K29" s="22">
        <f t="shared" si="12"/>
        <v>0</v>
      </c>
      <c r="L29" s="22">
        <f t="shared" si="12"/>
        <v>0</v>
      </c>
      <c r="M29" s="22">
        <f t="shared" si="12"/>
        <v>0</v>
      </c>
      <c r="N29" s="22">
        <f>SUM(N30:N38)</f>
        <v>0</v>
      </c>
      <c r="O29" s="22">
        <f>SUM(O30:O38)</f>
        <v>0</v>
      </c>
      <c r="P29" s="22">
        <f t="shared" si="12"/>
        <v>14104140.120000001</v>
      </c>
      <c r="Q29" s="115">
        <f t="shared" si="12"/>
        <v>14125296.33018</v>
      </c>
    </row>
    <row r="30" spans="1:17" ht="12.75">
      <c r="A30" s="23">
        <v>3231</v>
      </c>
      <c r="B30" s="24" t="s">
        <v>44</v>
      </c>
      <c r="C30" s="25">
        <v>1348510</v>
      </c>
      <c r="D30" s="25">
        <v>0</v>
      </c>
      <c r="E30" s="25">
        <v>612500</v>
      </c>
      <c r="F30" s="25">
        <v>25000</v>
      </c>
      <c r="G30" s="25">
        <v>0</v>
      </c>
      <c r="H30" s="25">
        <v>711010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f aca="true" t="shared" si="13" ref="P30:P38">C30*1.006</f>
        <v>1356601.06</v>
      </c>
      <c r="Q30" s="116">
        <f aca="true" t="shared" si="14" ref="Q30:Q38">P30*1.0015</f>
        <v>1358635.9615900002</v>
      </c>
    </row>
    <row r="31" spans="1:17" ht="12.75">
      <c r="A31" s="23">
        <v>3232</v>
      </c>
      <c r="B31" s="24" t="s">
        <v>45</v>
      </c>
      <c r="C31" s="25">
        <v>2372210</v>
      </c>
      <c r="D31" s="25">
        <v>0</v>
      </c>
      <c r="E31" s="25">
        <v>539000</v>
      </c>
      <c r="F31" s="25">
        <v>55000</v>
      </c>
      <c r="G31" s="25">
        <v>0</v>
      </c>
      <c r="H31" s="25">
        <v>1528210</v>
      </c>
      <c r="I31" s="25">
        <v>0</v>
      </c>
      <c r="J31" s="25">
        <v>250000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f t="shared" si="13"/>
        <v>2386443.2600000002</v>
      </c>
      <c r="Q31" s="116">
        <f t="shared" si="14"/>
        <v>2390022.9248900004</v>
      </c>
    </row>
    <row r="32" spans="1:17" ht="12.75">
      <c r="A32" s="23">
        <v>3233</v>
      </c>
      <c r="B32" s="24" t="s">
        <v>46</v>
      </c>
      <c r="C32" s="25">
        <v>234000</v>
      </c>
      <c r="D32" s="25">
        <v>0</v>
      </c>
      <c r="E32" s="25">
        <v>0</v>
      </c>
      <c r="F32" s="25">
        <f>D32*0.02</f>
        <v>0</v>
      </c>
      <c r="G32" s="25">
        <v>0</v>
      </c>
      <c r="H32" s="25">
        <v>234000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f t="shared" si="13"/>
        <v>235404</v>
      </c>
      <c r="Q32" s="116">
        <f t="shared" si="14"/>
        <v>235757.106</v>
      </c>
    </row>
    <row r="33" spans="1:17" ht="12.75">
      <c r="A33" s="23">
        <v>3234</v>
      </c>
      <c r="B33" s="24" t="s">
        <v>47</v>
      </c>
      <c r="C33" s="25">
        <v>2185400</v>
      </c>
      <c r="D33" s="25">
        <v>0</v>
      </c>
      <c r="E33" s="25">
        <v>1225000</v>
      </c>
      <c r="F33" s="25">
        <v>85000</v>
      </c>
      <c r="G33" s="25">
        <v>0</v>
      </c>
      <c r="H33" s="25">
        <v>875400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f t="shared" si="13"/>
        <v>2198512.4</v>
      </c>
      <c r="Q33" s="116">
        <f t="shared" si="14"/>
        <v>2201810.1686</v>
      </c>
    </row>
    <row r="34" spans="1:17" ht="12.75">
      <c r="A34" s="23">
        <v>3235</v>
      </c>
      <c r="B34" s="24" t="s">
        <v>48</v>
      </c>
      <c r="C34" s="25">
        <v>274950</v>
      </c>
      <c r="D34" s="25">
        <v>199990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74960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f t="shared" si="13"/>
        <v>276599.7</v>
      </c>
      <c r="Q34" s="116">
        <f t="shared" si="14"/>
        <v>277014.59955000004</v>
      </c>
    </row>
    <row r="35" spans="1:17" ht="12.75">
      <c r="A35" s="23">
        <v>3236</v>
      </c>
      <c r="B35" s="24" t="s">
        <v>49</v>
      </c>
      <c r="C35" s="25">
        <v>3344800</v>
      </c>
      <c r="D35" s="25">
        <v>0</v>
      </c>
      <c r="E35" s="25">
        <v>392000</v>
      </c>
      <c r="F35" s="25">
        <v>75000</v>
      </c>
      <c r="G35" s="25">
        <v>0</v>
      </c>
      <c r="H35" s="25">
        <v>2737800</v>
      </c>
      <c r="I35" s="25">
        <v>0</v>
      </c>
      <c r="J35" s="25">
        <v>140000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f t="shared" si="13"/>
        <v>3364868.8</v>
      </c>
      <c r="Q35" s="116">
        <f t="shared" si="14"/>
        <v>3369916.1032</v>
      </c>
    </row>
    <row r="36" spans="1:17" ht="12.75">
      <c r="A36" s="23">
        <v>3237</v>
      </c>
      <c r="B36" s="24" t="s">
        <v>50</v>
      </c>
      <c r="C36" s="25">
        <v>987900</v>
      </c>
      <c r="D36" s="25">
        <v>135000</v>
      </c>
      <c r="E36" s="25">
        <v>0</v>
      </c>
      <c r="F36" s="25">
        <v>0</v>
      </c>
      <c r="G36" s="25">
        <v>0</v>
      </c>
      <c r="H36" s="25">
        <v>602900</v>
      </c>
      <c r="I36" s="25">
        <v>0</v>
      </c>
      <c r="J36" s="25">
        <v>250000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f t="shared" si="13"/>
        <v>993827.4</v>
      </c>
      <c r="Q36" s="116">
        <f t="shared" si="14"/>
        <v>995318.1411000001</v>
      </c>
    </row>
    <row r="37" spans="1:17" ht="12.75">
      <c r="A37" s="23">
        <v>3238</v>
      </c>
      <c r="B37" s="24" t="s">
        <v>51</v>
      </c>
      <c r="C37" s="25">
        <v>1485970</v>
      </c>
      <c r="D37" s="25">
        <v>0</v>
      </c>
      <c r="E37" s="25">
        <v>476000</v>
      </c>
      <c r="F37" s="25">
        <v>45000</v>
      </c>
      <c r="G37" s="25">
        <v>0</v>
      </c>
      <c r="H37" s="25">
        <v>964970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f t="shared" si="13"/>
        <v>1494885.82</v>
      </c>
      <c r="Q37" s="116">
        <f t="shared" si="14"/>
        <v>1497128.1487300002</v>
      </c>
    </row>
    <row r="38" spans="1:17" ht="12.75">
      <c r="A38" s="23">
        <v>3239</v>
      </c>
      <c r="B38" s="24" t="s">
        <v>52</v>
      </c>
      <c r="C38" s="25">
        <v>1786280</v>
      </c>
      <c r="D38" s="25">
        <v>425000</v>
      </c>
      <c r="E38" s="25">
        <v>0</v>
      </c>
      <c r="F38" s="25">
        <v>0</v>
      </c>
      <c r="G38" s="25">
        <v>0</v>
      </c>
      <c r="H38" s="25">
        <v>1361280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si="13"/>
        <v>1796997.68</v>
      </c>
      <c r="Q38" s="116">
        <f t="shared" si="14"/>
        <v>1799693.17652</v>
      </c>
    </row>
    <row r="39" spans="1:17" s="4" customFormat="1" ht="12.75">
      <c r="A39" s="20">
        <v>324</v>
      </c>
      <c r="B39" s="21" t="s">
        <v>53</v>
      </c>
      <c r="C39" s="22">
        <f>C40</f>
        <v>150000</v>
      </c>
      <c r="D39" s="22">
        <f aca="true" t="shared" si="15" ref="D39:Q39">D40</f>
        <v>0</v>
      </c>
      <c r="E39" s="22">
        <f t="shared" si="15"/>
        <v>0</v>
      </c>
      <c r="F39" s="22">
        <f t="shared" si="15"/>
        <v>0</v>
      </c>
      <c r="G39" s="22">
        <f t="shared" si="15"/>
        <v>0</v>
      </c>
      <c r="H39" s="22">
        <f t="shared" si="15"/>
        <v>150000</v>
      </c>
      <c r="I39" s="22">
        <f t="shared" si="15"/>
        <v>0</v>
      </c>
      <c r="J39" s="22">
        <f t="shared" si="15"/>
        <v>0</v>
      </c>
      <c r="K39" s="22">
        <f t="shared" si="15"/>
        <v>0</v>
      </c>
      <c r="L39" s="22">
        <f t="shared" si="15"/>
        <v>0</v>
      </c>
      <c r="M39" s="22">
        <f t="shared" si="15"/>
        <v>0</v>
      </c>
      <c r="N39" s="22">
        <f>N40</f>
        <v>0</v>
      </c>
      <c r="O39" s="22">
        <f>O40</f>
        <v>0</v>
      </c>
      <c r="P39" s="22">
        <f t="shared" si="15"/>
        <v>150900</v>
      </c>
      <c r="Q39" s="115">
        <f t="shared" si="15"/>
        <v>151126.35</v>
      </c>
    </row>
    <row r="40" spans="1:17" ht="12.75">
      <c r="A40" s="23">
        <v>3241</v>
      </c>
      <c r="B40" s="24" t="s">
        <v>53</v>
      </c>
      <c r="C40" s="25">
        <v>150000</v>
      </c>
      <c r="D40" s="25">
        <v>0</v>
      </c>
      <c r="E40" s="25">
        <v>0</v>
      </c>
      <c r="F40" s="25">
        <v>0</v>
      </c>
      <c r="G40" s="25">
        <v>0</v>
      </c>
      <c r="H40" s="25">
        <v>150000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f>C40*1.006</f>
        <v>150900</v>
      </c>
      <c r="Q40" s="116">
        <f>P40*1.0015</f>
        <v>151126.35</v>
      </c>
    </row>
    <row r="41" spans="1:17" s="4" customFormat="1" ht="12.75">
      <c r="A41" s="20">
        <v>329</v>
      </c>
      <c r="B41" s="21" t="s">
        <v>68</v>
      </c>
      <c r="C41" s="22">
        <f>SUM(C42:C47)</f>
        <v>1517500</v>
      </c>
      <c r="D41" s="22">
        <f aca="true" t="shared" si="16" ref="D41:Q41">SUM(D42:D47)</f>
        <v>0</v>
      </c>
      <c r="E41" s="22">
        <f>SUM(E42:E47)</f>
        <v>0</v>
      </c>
      <c r="F41" s="22">
        <f>SUM(F42:F47)</f>
        <v>0</v>
      </c>
      <c r="G41" s="22">
        <f>SUM(G42:G47)</f>
        <v>0</v>
      </c>
      <c r="H41" s="22">
        <f t="shared" si="16"/>
        <v>1517500</v>
      </c>
      <c r="I41" s="22">
        <f t="shared" si="16"/>
        <v>0</v>
      </c>
      <c r="J41" s="22">
        <f t="shared" si="16"/>
        <v>0</v>
      </c>
      <c r="K41" s="22">
        <f t="shared" si="16"/>
        <v>0</v>
      </c>
      <c r="L41" s="22">
        <f t="shared" si="16"/>
        <v>0</v>
      </c>
      <c r="M41" s="22">
        <f t="shared" si="16"/>
        <v>0</v>
      </c>
      <c r="N41" s="22">
        <f>SUM(N42:N47)</f>
        <v>0</v>
      </c>
      <c r="O41" s="22">
        <f>SUM(O42:O47)</f>
        <v>0</v>
      </c>
      <c r="P41" s="22">
        <f t="shared" si="16"/>
        <v>1526605</v>
      </c>
      <c r="Q41" s="115">
        <f t="shared" si="16"/>
        <v>1528894.9075000002</v>
      </c>
    </row>
    <row r="42" spans="1:17" s="4" customFormat="1" ht="12.75">
      <c r="A42" s="23">
        <v>3291</v>
      </c>
      <c r="B42" s="24" t="s">
        <v>69</v>
      </c>
      <c r="C42" s="25">
        <v>290000</v>
      </c>
      <c r="D42" s="25">
        <v>0</v>
      </c>
      <c r="E42" s="25">
        <v>0</v>
      </c>
      <c r="F42" s="25">
        <v>0</v>
      </c>
      <c r="G42" s="25">
        <v>0</v>
      </c>
      <c r="H42" s="25">
        <v>290000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f aca="true" t="shared" si="17" ref="P42:P47">C42*1.006</f>
        <v>291740</v>
      </c>
      <c r="Q42" s="116">
        <f aca="true" t="shared" si="18" ref="Q42:Q47">P42*1.0015</f>
        <v>292177.61000000004</v>
      </c>
    </row>
    <row r="43" spans="1:17" ht="12.75">
      <c r="A43" s="23">
        <v>3292</v>
      </c>
      <c r="B43" s="24" t="s">
        <v>70</v>
      </c>
      <c r="C43" s="25">
        <v>500000</v>
      </c>
      <c r="D43" s="25">
        <v>0</v>
      </c>
      <c r="E43" s="25">
        <v>0</v>
      </c>
      <c r="F43" s="25">
        <v>0</v>
      </c>
      <c r="G43" s="25">
        <v>0</v>
      </c>
      <c r="H43" s="25">
        <v>500000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 t="shared" si="17"/>
        <v>503000</v>
      </c>
      <c r="Q43" s="116">
        <f t="shared" si="18"/>
        <v>503754.5</v>
      </c>
    </row>
    <row r="44" spans="1:17" ht="12.75">
      <c r="A44" s="23">
        <v>3293</v>
      </c>
      <c r="B44" s="24" t="s">
        <v>71</v>
      </c>
      <c r="C44" s="25">
        <v>292500</v>
      </c>
      <c r="D44" s="25">
        <v>0</v>
      </c>
      <c r="E44" s="25">
        <v>0</v>
      </c>
      <c r="F44" s="25">
        <v>0</v>
      </c>
      <c r="G44" s="25">
        <v>0</v>
      </c>
      <c r="H44" s="25">
        <v>292500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f t="shared" si="17"/>
        <v>294255</v>
      </c>
      <c r="Q44" s="116">
        <f t="shared" si="18"/>
        <v>294696.3825</v>
      </c>
    </row>
    <row r="45" spans="1:17" ht="12.75">
      <c r="A45" s="23">
        <v>3294</v>
      </c>
      <c r="B45" s="24" t="s">
        <v>72</v>
      </c>
      <c r="C45" s="25">
        <v>60000</v>
      </c>
      <c r="D45" s="25">
        <v>0</v>
      </c>
      <c r="E45" s="25">
        <v>0</v>
      </c>
      <c r="F45" s="25">
        <v>0</v>
      </c>
      <c r="G45" s="25">
        <v>0</v>
      </c>
      <c r="H45" s="25">
        <v>60000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17"/>
        <v>60360</v>
      </c>
      <c r="Q45" s="116">
        <f t="shared" si="18"/>
        <v>60450.54</v>
      </c>
    </row>
    <row r="46" spans="1:17" s="4" customFormat="1" ht="12.75" customHeight="1">
      <c r="A46" s="23">
        <v>3295</v>
      </c>
      <c r="B46" s="24" t="s">
        <v>73</v>
      </c>
      <c r="C46" s="25">
        <v>65000</v>
      </c>
      <c r="D46" s="25">
        <v>0</v>
      </c>
      <c r="E46" s="25">
        <v>0</v>
      </c>
      <c r="F46" s="25">
        <v>0</v>
      </c>
      <c r="G46" s="25">
        <v>0</v>
      </c>
      <c r="H46" s="25">
        <v>65000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17"/>
        <v>65390</v>
      </c>
      <c r="Q46" s="116">
        <f t="shared" si="18"/>
        <v>65488.08500000001</v>
      </c>
    </row>
    <row r="47" spans="1:17" s="4" customFormat="1" ht="12.75">
      <c r="A47" s="23">
        <v>3299</v>
      </c>
      <c r="B47" s="24" t="s">
        <v>68</v>
      </c>
      <c r="C47" s="25">
        <v>310000</v>
      </c>
      <c r="D47" s="25">
        <v>0</v>
      </c>
      <c r="E47" s="25">
        <v>0</v>
      </c>
      <c r="F47" s="25">
        <v>0</v>
      </c>
      <c r="G47" s="25">
        <v>0</v>
      </c>
      <c r="H47" s="25">
        <v>310000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f t="shared" si="17"/>
        <v>311860</v>
      </c>
      <c r="Q47" s="116">
        <f t="shared" si="18"/>
        <v>312327.79000000004</v>
      </c>
    </row>
    <row r="48" spans="1:17" s="4" customFormat="1" ht="12.75">
      <c r="A48" s="118">
        <v>34</v>
      </c>
      <c r="B48" s="28" t="s">
        <v>74</v>
      </c>
      <c r="C48" s="29">
        <f>C49</f>
        <v>150000</v>
      </c>
      <c r="D48" s="29">
        <f aca="true" t="shared" si="19" ref="D48:Q49">D49</f>
        <v>0</v>
      </c>
      <c r="E48" s="29">
        <f t="shared" si="19"/>
        <v>0</v>
      </c>
      <c r="F48" s="29">
        <f t="shared" si="19"/>
        <v>0</v>
      </c>
      <c r="G48" s="29">
        <f t="shared" si="19"/>
        <v>0</v>
      </c>
      <c r="H48" s="29">
        <f t="shared" si="19"/>
        <v>150000</v>
      </c>
      <c r="I48" s="29">
        <f t="shared" si="19"/>
        <v>0</v>
      </c>
      <c r="J48" s="29">
        <f t="shared" si="19"/>
        <v>0</v>
      </c>
      <c r="K48" s="29">
        <f t="shared" si="19"/>
        <v>0</v>
      </c>
      <c r="L48" s="29">
        <f t="shared" si="19"/>
        <v>0</v>
      </c>
      <c r="M48" s="29">
        <f t="shared" si="19"/>
        <v>0</v>
      </c>
      <c r="N48" s="29">
        <f>N49</f>
        <v>0</v>
      </c>
      <c r="O48" s="29">
        <f>O49</f>
        <v>0</v>
      </c>
      <c r="P48" s="29">
        <f t="shared" si="19"/>
        <v>150900</v>
      </c>
      <c r="Q48" s="119">
        <f t="shared" si="19"/>
        <v>151126.35</v>
      </c>
    </row>
    <row r="49" spans="1:17" ht="12.75">
      <c r="A49" s="120">
        <v>343</v>
      </c>
      <c r="B49" s="30" t="s">
        <v>75</v>
      </c>
      <c r="C49" s="31">
        <f>C50</f>
        <v>150000</v>
      </c>
      <c r="D49" s="31">
        <f t="shared" si="19"/>
        <v>0</v>
      </c>
      <c r="E49" s="31">
        <f t="shared" si="19"/>
        <v>0</v>
      </c>
      <c r="F49" s="31">
        <f t="shared" si="19"/>
        <v>0</v>
      </c>
      <c r="G49" s="31">
        <f t="shared" si="19"/>
        <v>0</v>
      </c>
      <c r="H49" s="31">
        <f t="shared" si="19"/>
        <v>150000</v>
      </c>
      <c r="I49" s="31">
        <f t="shared" si="19"/>
        <v>0</v>
      </c>
      <c r="J49" s="31">
        <f t="shared" si="19"/>
        <v>0</v>
      </c>
      <c r="K49" s="31">
        <f t="shared" si="19"/>
        <v>0</v>
      </c>
      <c r="L49" s="31">
        <f t="shared" si="19"/>
        <v>0</v>
      </c>
      <c r="M49" s="31">
        <f t="shared" si="19"/>
        <v>0</v>
      </c>
      <c r="N49" s="31">
        <f>N50</f>
        <v>0</v>
      </c>
      <c r="O49" s="31">
        <f>O50</f>
        <v>0</v>
      </c>
      <c r="P49" s="31">
        <f t="shared" si="19"/>
        <v>150900</v>
      </c>
      <c r="Q49" s="121">
        <f t="shared" si="19"/>
        <v>151126.35</v>
      </c>
    </row>
    <row r="50" spans="1:17" ht="12.75">
      <c r="A50" s="122">
        <v>3431</v>
      </c>
      <c r="B50" s="26" t="s">
        <v>76</v>
      </c>
      <c r="C50" s="27">
        <v>150000</v>
      </c>
      <c r="D50" s="27">
        <v>0</v>
      </c>
      <c r="E50" s="27">
        <v>0</v>
      </c>
      <c r="F50" s="27">
        <v>0</v>
      </c>
      <c r="G50" s="27">
        <v>0</v>
      </c>
      <c r="H50" s="27">
        <v>150000</v>
      </c>
      <c r="I50" s="27">
        <v>0</v>
      </c>
      <c r="J50" s="27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f>C50*1.006</f>
        <v>150900</v>
      </c>
      <c r="Q50" s="116">
        <f>P50*1.0015</f>
        <v>151126.35</v>
      </c>
    </row>
    <row r="51" spans="1:17" ht="12.75">
      <c r="A51" s="57">
        <v>4</v>
      </c>
      <c r="B51" s="58" t="s">
        <v>77</v>
      </c>
      <c r="C51" s="59">
        <f>C52+C55</f>
        <v>2761000</v>
      </c>
      <c r="D51" s="59">
        <f aca="true" t="shared" si="20" ref="D51:Q51">D52+D55</f>
        <v>0</v>
      </c>
      <c r="E51" s="59">
        <f t="shared" si="20"/>
        <v>0</v>
      </c>
      <c r="F51" s="59">
        <f t="shared" si="20"/>
        <v>0</v>
      </c>
      <c r="G51" s="59">
        <f t="shared" si="20"/>
        <v>0</v>
      </c>
      <c r="H51" s="59">
        <f t="shared" si="20"/>
        <v>329908</v>
      </c>
      <c r="I51" s="59">
        <f t="shared" si="20"/>
        <v>0</v>
      </c>
      <c r="J51" s="59">
        <f t="shared" si="20"/>
        <v>0</v>
      </c>
      <c r="K51" s="59">
        <f t="shared" si="20"/>
        <v>0</v>
      </c>
      <c r="L51" s="59">
        <f t="shared" si="20"/>
        <v>0</v>
      </c>
      <c r="M51" s="59">
        <f t="shared" si="20"/>
        <v>0</v>
      </c>
      <c r="N51" s="59">
        <f t="shared" si="20"/>
        <v>0</v>
      </c>
      <c r="O51" s="59">
        <f>O52+O55</f>
        <v>2431092</v>
      </c>
      <c r="P51" s="59">
        <f t="shared" si="20"/>
        <v>0</v>
      </c>
      <c r="Q51" s="123">
        <f t="shared" si="20"/>
        <v>0</v>
      </c>
    </row>
    <row r="52" spans="1:17" ht="12.75">
      <c r="A52" s="60">
        <v>41</v>
      </c>
      <c r="B52" s="18" t="s">
        <v>92</v>
      </c>
      <c r="C52" s="61">
        <f>C53</f>
        <v>526500</v>
      </c>
      <c r="D52" s="61">
        <f aca="true" t="shared" si="21" ref="D52:Q52">D53</f>
        <v>0</v>
      </c>
      <c r="E52" s="61">
        <f t="shared" si="21"/>
        <v>0</v>
      </c>
      <c r="F52" s="61">
        <f t="shared" si="21"/>
        <v>0</v>
      </c>
      <c r="G52" s="61">
        <f t="shared" si="21"/>
        <v>0</v>
      </c>
      <c r="H52" s="61">
        <f t="shared" si="21"/>
        <v>329908</v>
      </c>
      <c r="I52" s="61">
        <f t="shared" si="21"/>
        <v>0</v>
      </c>
      <c r="J52" s="61">
        <f t="shared" si="21"/>
        <v>0</v>
      </c>
      <c r="K52" s="61">
        <f t="shared" si="21"/>
        <v>0</v>
      </c>
      <c r="L52" s="61">
        <f t="shared" si="21"/>
        <v>0</v>
      </c>
      <c r="M52" s="61">
        <f t="shared" si="21"/>
        <v>0</v>
      </c>
      <c r="N52" s="61">
        <f t="shared" si="21"/>
        <v>0</v>
      </c>
      <c r="O52" s="61">
        <f t="shared" si="21"/>
        <v>196592</v>
      </c>
      <c r="P52" s="61">
        <f t="shared" si="21"/>
        <v>0</v>
      </c>
      <c r="Q52" s="124">
        <f t="shared" si="21"/>
        <v>0</v>
      </c>
    </row>
    <row r="53" spans="1:17" ht="12.75">
      <c r="A53" s="62">
        <v>412</v>
      </c>
      <c r="B53" s="21" t="s">
        <v>93</v>
      </c>
      <c r="C53" s="63">
        <f>C54</f>
        <v>526500</v>
      </c>
      <c r="D53" s="63">
        <f aca="true" t="shared" si="22" ref="D53:Q53">SUM(D54:D55)</f>
        <v>0</v>
      </c>
      <c r="E53" s="63">
        <f>SUM(E54:E55)</f>
        <v>0</v>
      </c>
      <c r="F53" s="63">
        <f>SUM(F54:F55)</f>
        <v>0</v>
      </c>
      <c r="G53" s="63">
        <f>SUM(G54:G55)</f>
        <v>0</v>
      </c>
      <c r="H53" s="63">
        <f>H54</f>
        <v>329908</v>
      </c>
      <c r="I53" s="63">
        <f t="shared" si="22"/>
        <v>0</v>
      </c>
      <c r="J53" s="63">
        <f t="shared" si="22"/>
        <v>0</v>
      </c>
      <c r="K53" s="63">
        <f t="shared" si="22"/>
        <v>0</v>
      </c>
      <c r="L53" s="63">
        <f t="shared" si="22"/>
        <v>0</v>
      </c>
      <c r="M53" s="63">
        <f t="shared" si="22"/>
        <v>0</v>
      </c>
      <c r="N53" s="63">
        <f>N54</f>
        <v>0</v>
      </c>
      <c r="O53" s="63">
        <f>SUM(O54)</f>
        <v>196592</v>
      </c>
      <c r="P53" s="63">
        <f t="shared" si="22"/>
        <v>0</v>
      </c>
      <c r="Q53" s="125">
        <f t="shared" si="22"/>
        <v>0</v>
      </c>
    </row>
    <row r="54" spans="1:17" ht="12.75">
      <c r="A54" s="64">
        <v>4123</v>
      </c>
      <c r="B54" s="24" t="s">
        <v>94</v>
      </c>
      <c r="C54" s="65">
        <v>526500</v>
      </c>
      <c r="D54" s="65">
        <v>0</v>
      </c>
      <c r="E54" s="65">
        <v>0</v>
      </c>
      <c r="F54" s="65">
        <v>0</v>
      </c>
      <c r="G54" s="65">
        <v>0</v>
      </c>
      <c r="H54" s="65">
        <v>329908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196592</v>
      </c>
      <c r="P54" s="65">
        <v>0</v>
      </c>
      <c r="Q54" s="126">
        <v>0</v>
      </c>
    </row>
    <row r="55" spans="1:17" ht="12.75">
      <c r="A55" s="60">
        <v>42</v>
      </c>
      <c r="B55" s="18" t="s">
        <v>78</v>
      </c>
      <c r="C55" s="61">
        <f aca="true" t="shared" si="23" ref="C55:Q55">C58+C56</f>
        <v>2234500</v>
      </c>
      <c r="D55" s="61">
        <f t="shared" si="23"/>
        <v>0</v>
      </c>
      <c r="E55" s="61">
        <f t="shared" si="23"/>
        <v>0</v>
      </c>
      <c r="F55" s="61">
        <f t="shared" si="23"/>
        <v>0</v>
      </c>
      <c r="G55" s="61">
        <f t="shared" si="23"/>
        <v>0</v>
      </c>
      <c r="H55" s="61">
        <f t="shared" si="23"/>
        <v>0</v>
      </c>
      <c r="I55" s="61">
        <f t="shared" si="23"/>
        <v>0</v>
      </c>
      <c r="J55" s="61">
        <f t="shared" si="23"/>
        <v>0</v>
      </c>
      <c r="K55" s="61">
        <f t="shared" si="23"/>
        <v>0</v>
      </c>
      <c r="L55" s="61">
        <f t="shared" si="23"/>
        <v>0</v>
      </c>
      <c r="M55" s="61">
        <f t="shared" si="23"/>
        <v>0</v>
      </c>
      <c r="N55" s="61">
        <f t="shared" si="23"/>
        <v>0</v>
      </c>
      <c r="O55" s="61">
        <f t="shared" si="23"/>
        <v>2234500</v>
      </c>
      <c r="P55" s="61">
        <f t="shared" si="23"/>
        <v>0</v>
      </c>
      <c r="Q55" s="124">
        <f t="shared" si="23"/>
        <v>0</v>
      </c>
    </row>
    <row r="56" spans="1:17" ht="12.75">
      <c r="A56" s="104">
        <v>422</v>
      </c>
      <c r="B56" s="105" t="s">
        <v>79</v>
      </c>
      <c r="C56" s="106">
        <f aca="true" t="shared" si="24" ref="C56:Q56">SUM(C57:C57)</f>
        <v>1825000</v>
      </c>
      <c r="D56" s="106">
        <f t="shared" si="24"/>
        <v>0</v>
      </c>
      <c r="E56" s="106">
        <f t="shared" si="24"/>
        <v>0</v>
      </c>
      <c r="F56" s="106">
        <f t="shared" si="24"/>
        <v>0</v>
      </c>
      <c r="G56" s="106">
        <f t="shared" si="24"/>
        <v>0</v>
      </c>
      <c r="H56" s="106">
        <f t="shared" si="24"/>
        <v>0</v>
      </c>
      <c r="I56" s="106">
        <f t="shared" si="24"/>
        <v>0</v>
      </c>
      <c r="J56" s="106">
        <f t="shared" si="24"/>
        <v>0</v>
      </c>
      <c r="K56" s="106">
        <f t="shared" si="24"/>
        <v>0</v>
      </c>
      <c r="L56" s="106">
        <f t="shared" si="24"/>
        <v>0</v>
      </c>
      <c r="M56" s="106">
        <f t="shared" si="24"/>
        <v>0</v>
      </c>
      <c r="N56" s="106">
        <f t="shared" si="24"/>
        <v>0</v>
      </c>
      <c r="O56" s="106">
        <f t="shared" si="24"/>
        <v>1825000</v>
      </c>
      <c r="P56" s="106">
        <f t="shared" si="24"/>
        <v>0</v>
      </c>
      <c r="Q56" s="127">
        <f t="shared" si="24"/>
        <v>0</v>
      </c>
    </row>
    <row r="57" spans="1:17" ht="12.75">
      <c r="A57" s="64">
        <v>4224</v>
      </c>
      <c r="B57" s="24" t="s">
        <v>80</v>
      </c>
      <c r="C57" s="65">
        <v>1825000</v>
      </c>
      <c r="D57" s="65">
        <v>0</v>
      </c>
      <c r="E57" s="65">
        <v>0</v>
      </c>
      <c r="F57" s="65">
        <v>0</v>
      </c>
      <c r="G57" s="65">
        <v>0</v>
      </c>
      <c r="H57" s="65"/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1825000</v>
      </c>
      <c r="P57" s="65">
        <v>0</v>
      </c>
      <c r="Q57" s="126">
        <v>0</v>
      </c>
    </row>
    <row r="58" spans="1:17" ht="12.75">
      <c r="A58" s="104">
        <v>423</v>
      </c>
      <c r="B58" s="105" t="s">
        <v>103</v>
      </c>
      <c r="C58" s="106">
        <f>C59</f>
        <v>409500</v>
      </c>
      <c r="D58" s="106">
        <f aca="true" t="shared" si="25" ref="D58:I58">D59</f>
        <v>0</v>
      </c>
      <c r="E58" s="106">
        <f t="shared" si="25"/>
        <v>0</v>
      </c>
      <c r="F58" s="106">
        <f t="shared" si="25"/>
        <v>0</v>
      </c>
      <c r="G58" s="106">
        <f t="shared" si="25"/>
        <v>0</v>
      </c>
      <c r="H58" s="106">
        <f t="shared" si="25"/>
        <v>0</v>
      </c>
      <c r="I58" s="106">
        <f t="shared" si="25"/>
        <v>0</v>
      </c>
      <c r="J58" s="106">
        <f aca="true" t="shared" si="26" ref="J58:Q58">J59</f>
        <v>0</v>
      </c>
      <c r="K58" s="106">
        <f t="shared" si="26"/>
        <v>0</v>
      </c>
      <c r="L58" s="106">
        <f t="shared" si="26"/>
        <v>0</v>
      </c>
      <c r="M58" s="106">
        <f t="shared" si="26"/>
        <v>0</v>
      </c>
      <c r="N58" s="106">
        <f t="shared" si="26"/>
        <v>0</v>
      </c>
      <c r="O58" s="106">
        <f t="shared" si="26"/>
        <v>409500</v>
      </c>
      <c r="P58" s="106">
        <f t="shared" si="26"/>
        <v>0</v>
      </c>
      <c r="Q58" s="127">
        <f t="shared" si="26"/>
        <v>0</v>
      </c>
    </row>
    <row r="59" spans="1:17" ht="12.75">
      <c r="A59" s="64">
        <v>4231</v>
      </c>
      <c r="B59" s="24" t="s">
        <v>104</v>
      </c>
      <c r="C59" s="65">
        <v>409500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>
        <v>409500</v>
      </c>
      <c r="P59" s="65"/>
      <c r="Q59" s="126"/>
    </row>
    <row r="60" spans="1:17" ht="12.75">
      <c r="A60" s="14">
        <v>5</v>
      </c>
      <c r="B60" s="58" t="s">
        <v>88</v>
      </c>
      <c r="C60" s="16">
        <f>C61</f>
        <v>0</v>
      </c>
      <c r="D60" s="16">
        <f aca="true" t="shared" si="27" ref="D60:Q62">D61</f>
        <v>0</v>
      </c>
      <c r="E60" s="16">
        <f t="shared" si="27"/>
        <v>0</v>
      </c>
      <c r="F60" s="16">
        <f t="shared" si="27"/>
        <v>0</v>
      </c>
      <c r="G60" s="16">
        <f t="shared" si="27"/>
        <v>0</v>
      </c>
      <c r="H60" s="16">
        <f t="shared" si="27"/>
        <v>0</v>
      </c>
      <c r="I60" s="16">
        <f t="shared" si="27"/>
        <v>0</v>
      </c>
      <c r="J60" s="16">
        <f t="shared" si="27"/>
        <v>0</v>
      </c>
      <c r="K60" s="16">
        <f t="shared" si="27"/>
        <v>0</v>
      </c>
      <c r="L60" s="16">
        <f t="shared" si="27"/>
        <v>0</v>
      </c>
      <c r="M60" s="16">
        <f t="shared" si="27"/>
        <v>0</v>
      </c>
      <c r="N60" s="16">
        <f t="shared" si="27"/>
        <v>0</v>
      </c>
      <c r="O60" s="16">
        <f t="shared" si="27"/>
        <v>0</v>
      </c>
      <c r="P60" s="16">
        <f t="shared" si="27"/>
        <v>0</v>
      </c>
      <c r="Q60" s="113">
        <f t="shared" si="27"/>
        <v>0</v>
      </c>
    </row>
    <row r="61" spans="1:17" ht="12.75">
      <c r="A61" s="17">
        <v>51</v>
      </c>
      <c r="B61" s="18" t="s">
        <v>87</v>
      </c>
      <c r="C61" s="19">
        <f>C62</f>
        <v>0</v>
      </c>
      <c r="D61" s="19">
        <f t="shared" si="27"/>
        <v>0</v>
      </c>
      <c r="E61" s="19">
        <f t="shared" si="27"/>
        <v>0</v>
      </c>
      <c r="F61" s="19">
        <f t="shared" si="27"/>
        <v>0</v>
      </c>
      <c r="G61" s="19">
        <f t="shared" si="27"/>
        <v>0</v>
      </c>
      <c r="H61" s="19">
        <f t="shared" si="27"/>
        <v>0</v>
      </c>
      <c r="I61" s="19">
        <f t="shared" si="27"/>
        <v>0</v>
      </c>
      <c r="J61" s="19">
        <f t="shared" si="27"/>
        <v>0</v>
      </c>
      <c r="K61" s="19">
        <f t="shared" si="27"/>
        <v>0</v>
      </c>
      <c r="L61" s="19">
        <f t="shared" si="27"/>
        <v>0</v>
      </c>
      <c r="M61" s="19">
        <f t="shared" si="27"/>
        <v>0</v>
      </c>
      <c r="N61" s="19">
        <f t="shared" si="27"/>
        <v>0</v>
      </c>
      <c r="O61" s="19">
        <f t="shared" si="27"/>
        <v>0</v>
      </c>
      <c r="P61" s="19">
        <f t="shared" si="27"/>
        <v>0</v>
      </c>
      <c r="Q61" s="114">
        <f t="shared" si="27"/>
        <v>0</v>
      </c>
    </row>
    <row r="62" spans="1:17" ht="12.75">
      <c r="A62" s="20" t="s">
        <v>85</v>
      </c>
      <c r="B62" s="21" t="s">
        <v>86</v>
      </c>
      <c r="C62" s="22">
        <f>C63</f>
        <v>0</v>
      </c>
      <c r="D62" s="22">
        <f t="shared" si="27"/>
        <v>0</v>
      </c>
      <c r="E62" s="22">
        <f t="shared" si="27"/>
        <v>0</v>
      </c>
      <c r="F62" s="22">
        <f t="shared" si="27"/>
        <v>0</v>
      </c>
      <c r="G62" s="22">
        <f t="shared" si="27"/>
        <v>0</v>
      </c>
      <c r="H62" s="22">
        <f t="shared" si="27"/>
        <v>0</v>
      </c>
      <c r="I62" s="22">
        <f t="shared" si="27"/>
        <v>0</v>
      </c>
      <c r="J62" s="22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22">
        <f t="shared" si="27"/>
        <v>0</v>
      </c>
      <c r="O62" s="22">
        <f t="shared" si="27"/>
        <v>0</v>
      </c>
      <c r="P62" s="22">
        <f t="shared" si="27"/>
        <v>0</v>
      </c>
      <c r="Q62" s="115">
        <f t="shared" si="27"/>
        <v>0</v>
      </c>
    </row>
    <row r="63" spans="1:17" ht="13.5" thickBot="1">
      <c r="A63" s="128" t="s">
        <v>83</v>
      </c>
      <c r="B63" s="129" t="s">
        <v>84</v>
      </c>
      <c r="C63" s="130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0">
        <v>0</v>
      </c>
      <c r="O63" s="130">
        <v>0</v>
      </c>
      <c r="P63" s="130">
        <v>0</v>
      </c>
      <c r="Q63" s="132">
        <v>0</v>
      </c>
    </row>
  </sheetData>
  <sheetProtection/>
  <mergeCells count="1">
    <mergeCell ref="A2:Q2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scale="52" r:id="rId1"/>
  <headerFooter alignWithMargins="0">
    <oddHeader>&amp;LUpravno vijeće
27.12.2016.
&amp;C&amp;A&amp;R49. sjednica
Točka 4.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 Mikuš</cp:lastModifiedBy>
  <cp:lastPrinted>2016-12-23T11:33:01Z</cp:lastPrinted>
  <dcterms:created xsi:type="dcterms:W3CDTF">2013-09-11T11:00:21Z</dcterms:created>
  <dcterms:modified xsi:type="dcterms:W3CDTF">2023-01-04T11:38:40Z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