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1/REBALANS 2021/Rebalans I. - 04.2021/"/>
    </mc:Choice>
  </mc:AlternateContent>
  <xr:revisionPtr revIDLastSave="104" documentId="13_ncr:1_{BB27BBD7-2B14-44AD-B7C9-6C666A6B1AAB}" xr6:coauthVersionLast="46" xr6:coauthVersionMax="46" xr10:uidLastSave="{6209E769-50F6-45BF-8A26-3BEA74B44791}"/>
  <bookViews>
    <workbookView xWindow="-120" yWindow="-120" windowWidth="29040" windowHeight="15840" xr2:uid="{00000000-000D-0000-FFFF-FFFF00000000}"/>
  </bookViews>
  <sheets>
    <sheet name="PLAN 2021.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2" l="1"/>
  <c r="L10" i="2"/>
  <c r="N26" i="2" l="1"/>
  <c r="M26" i="2"/>
  <c r="M17" i="2"/>
  <c r="L6" i="2"/>
  <c r="K37" i="2" l="1"/>
  <c r="L32" i="2"/>
  <c r="L26" i="2"/>
  <c r="K26" i="2"/>
  <c r="L37" i="2"/>
  <c r="L5" i="2"/>
  <c r="K5" i="2"/>
  <c r="M19" i="2"/>
  <c r="M31" i="2"/>
  <c r="M8" i="2"/>
  <c r="M7" i="2"/>
  <c r="M6" i="2"/>
  <c r="L9" i="2"/>
  <c r="M9" i="2" s="1"/>
  <c r="N35" i="2" l="1"/>
  <c r="N32" i="2"/>
  <c r="N24" i="2"/>
  <c r="N22" i="2"/>
  <c r="N20" i="2"/>
  <c r="N11" i="2"/>
  <c r="N5" i="2"/>
  <c r="M18" i="2" l="1"/>
  <c r="N37" i="2" l="1"/>
  <c r="M27" i="2"/>
  <c r="M28" i="2"/>
  <c r="M29" i="2"/>
  <c r="M30" i="2"/>
  <c r="J26" i="2"/>
  <c r="M24" i="2"/>
  <c r="M25" i="2" l="1"/>
  <c r="M35" i="2" l="1"/>
  <c r="J32" i="2"/>
  <c r="J11" i="2"/>
  <c r="J10" i="2" s="1"/>
  <c r="M14" i="2"/>
  <c r="J5" i="2"/>
  <c r="J37" i="2" l="1"/>
  <c r="M34" i="2" l="1"/>
  <c r="M16" i="2" l="1"/>
  <c r="M13" i="2"/>
  <c r="M12" i="2"/>
  <c r="M22" i="2" l="1"/>
  <c r="M33" i="2"/>
  <c r="M32" i="2" s="1"/>
  <c r="M36" i="2"/>
  <c r="M23" i="2"/>
  <c r="M11" i="2" l="1"/>
  <c r="M15" i="2" l="1"/>
  <c r="M10" i="2" s="1"/>
  <c r="M5" i="2" l="1"/>
  <c r="M20" i="2" l="1"/>
  <c r="M37" i="2" s="1"/>
  <c r="M21" i="2"/>
</calcChain>
</file>

<file path=xl/sharedStrings.xml><?xml version="1.0" encoding="utf-8"?>
<sst xmlns="http://schemas.openxmlformats.org/spreadsheetml/2006/main" count="161" uniqueCount="92">
  <si>
    <t>UKUPNO</t>
  </si>
  <si>
    <t>CPV OZNAKA</t>
  </si>
  <si>
    <t>VRSTA POSTUPKA NABAVE</t>
  </si>
  <si>
    <t>PLANIRA LI SE PREDMET NABAVE PODIJELITI NA GRUPE</t>
  </si>
  <si>
    <t>UGOVOR O JAVNOJ NABAVI / OKVIRNI SPORAZUM</t>
  </si>
  <si>
    <t>PLANIRANI POČETAK POSTUPKA</t>
  </si>
  <si>
    <t>PLAN. TRAJANJE UG. JN / OS</t>
  </si>
  <si>
    <t>OZNAKA POZICIJE FINANC. PLANA</t>
  </si>
  <si>
    <t>PREDMET NABAVE</t>
  </si>
  <si>
    <t xml:space="preserve">IZNOS TROŠKA U FINAN. PLANU </t>
  </si>
  <si>
    <t>NAPOMENA</t>
  </si>
  <si>
    <t>NE</t>
  </si>
  <si>
    <t>ZAVOD</t>
  </si>
  <si>
    <t>PROVODI URED ZA JAVNU NABAVU GRADA ZAGREBA</t>
  </si>
  <si>
    <t>PLANIRANA  VRIJEDNOST PREDMETA NABAVE (PDV UKLJUČEN)</t>
  </si>
  <si>
    <t xml:space="preserve">Jednostavna nabava </t>
  </si>
  <si>
    <t>RAČUNALA I RAČUNALNA OPREMA</t>
  </si>
  <si>
    <t>30230000-0</t>
  </si>
  <si>
    <t>DA</t>
  </si>
  <si>
    <t xml:space="preserve">UREDSKI NAMJEŠTAJ </t>
  </si>
  <si>
    <t>LICENCE</t>
  </si>
  <si>
    <t>OTVORENI POSTUPAK</t>
  </si>
  <si>
    <t>OKVIRNI SPORAZUM</t>
  </si>
  <si>
    <t>3 GODINE</t>
  </si>
  <si>
    <t>DIJELOVI ZA RAČUNALA I RAČUNALNA PERIFERIJA</t>
  </si>
  <si>
    <t>ULAGANJA U RAČUNALNE PROGRAME</t>
  </si>
  <si>
    <t>UNIFLOW LICENCE - PRINT MANAGEMENT</t>
  </si>
  <si>
    <t>39130000-2</t>
  </si>
  <si>
    <t>30213000-5</t>
  </si>
  <si>
    <t>UGOVOR</t>
  </si>
  <si>
    <t xml:space="preserve">60 DANA </t>
  </si>
  <si>
    <t>30232000-4</t>
  </si>
  <si>
    <t>OSTALA UREDSKA OPREMA</t>
  </si>
  <si>
    <t>30190000-7</t>
  </si>
  <si>
    <t>EPIDEMIOLOGIJA</t>
  </si>
  <si>
    <t xml:space="preserve">PRIJEVOZNA SREDSTVA </t>
  </si>
  <si>
    <t>34100000-8</t>
  </si>
  <si>
    <t>REDIZAJN WEB STANICE</t>
  </si>
  <si>
    <t>Jednostavna nabava</t>
  </si>
  <si>
    <t>72267100-0</t>
  </si>
  <si>
    <t>NABAVA RAČUNALA I PISAČA, GRUPE:</t>
  </si>
  <si>
    <t xml:space="preserve">GRUPA 1. DESKTOP RAČUNALA </t>
  </si>
  <si>
    <t>RADNA STANICA - MAMOGRAFIJA</t>
  </si>
  <si>
    <t xml:space="preserve">GERONTOLOGIJA </t>
  </si>
  <si>
    <t>IZRADA MREŽNE STRANICE I POSTAVLJANJE PRIRUČNIKA  ZA MOBILNE UREĐAJE</t>
  </si>
  <si>
    <t>72000000-5</t>
  </si>
  <si>
    <t>GODIŠNJA LICENCA ZA MICROSOFT POSLUŽITELJE I KLIJENTSKA RAČUNALA</t>
  </si>
  <si>
    <t>PROCIJENJENA VRIJEDNOST ZA 2021. GODINU</t>
  </si>
  <si>
    <t>GODIŠNJA LICENCA ZA NAJAM DISKOVNOG PROSTORA</t>
  </si>
  <si>
    <t>ANTIVIRUSNA ZAŠTITA</t>
  </si>
  <si>
    <t>JEDNOSTAVNA NABAVA</t>
  </si>
  <si>
    <t>48761000-0</t>
  </si>
  <si>
    <t xml:space="preserve">72252000-6 </t>
  </si>
  <si>
    <t>GRUPA 2. UREĐAJI ZA FOTOKOPIRANJE I PRINTANJE</t>
  </si>
  <si>
    <t xml:space="preserve">GRUPA 3. PRIJENOSNA RAČUNALA </t>
  </si>
  <si>
    <t>SVIBANJ 2021.</t>
  </si>
  <si>
    <t>MIKROBIOLOGIJA</t>
  </si>
  <si>
    <t>ZAMJENA VATROZIDA S DODATNOM OPREMOM</t>
  </si>
  <si>
    <t>REDOMAT (3 komada)</t>
  </si>
  <si>
    <t>MOTORNA VOZILA (7 KOMADA)</t>
  </si>
  <si>
    <t>LABORATORIJSKA OPREMA</t>
  </si>
  <si>
    <t>EKOLGOIJA</t>
  </si>
  <si>
    <t xml:space="preserve">MEDICINSKA OPREMA </t>
  </si>
  <si>
    <t>33100000-1</t>
  </si>
  <si>
    <t>ICP MS</t>
  </si>
  <si>
    <t>38000000-5</t>
  </si>
  <si>
    <t>38430000-8</t>
  </si>
  <si>
    <t xml:space="preserve">EKOLOGIJA </t>
  </si>
  <si>
    <t xml:space="preserve">SITNA LABORATORIJSKA OPREMA </t>
  </si>
  <si>
    <t>LABORATORIJSKI HLADNJACI I LEDENICE</t>
  </si>
  <si>
    <t>EKOLOGIJA I MIKROBIOLOGIJA</t>
  </si>
  <si>
    <t>OPREMA ZA SLUŽBU ZA KLINIČKU MIKROBIOLOGIJU</t>
  </si>
  <si>
    <t>DECENTRALIZIRANA SREDSTVA</t>
  </si>
  <si>
    <t>38434540-3</t>
  </si>
  <si>
    <t>LIPANJ 2021.</t>
  </si>
  <si>
    <t>SERVER ZA SLUŽBU MIKROBIOLOGIJE I ZAMJENA BACKUP SUSTAVA</t>
  </si>
  <si>
    <t>VELJAČA 2021</t>
  </si>
  <si>
    <t>OŽUJAK 2021</t>
  </si>
  <si>
    <t>60 DANA</t>
  </si>
  <si>
    <t>FC switch za server sobu</t>
  </si>
  <si>
    <t>EV.BROJ NABAVE</t>
  </si>
  <si>
    <t>POVEĆANJE/SMANJENJE</t>
  </si>
  <si>
    <t>NOVA PROCIJENJENA VRIJEDNOST ZA 2021. GODINU</t>
  </si>
  <si>
    <t>EVV-03-2021</t>
  </si>
  <si>
    <t>EMV-13-2021</t>
  </si>
  <si>
    <t>BN-07-2021</t>
  </si>
  <si>
    <t>BN-10-2021</t>
  </si>
  <si>
    <t>UREĐAJI ZA ISPITIVANJE KVALITETE ZRAKA</t>
  </si>
  <si>
    <t>BN-08-2021</t>
  </si>
  <si>
    <t>38540000-2</t>
  </si>
  <si>
    <t>Nabava mrežnih preklopnika za server sobu</t>
  </si>
  <si>
    <t>Plan nabave dugotrajne nefinancijske imovine za 2021. godinu - REBALANS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</si>
</sst>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9"/>
      <color rgb="FF002060"/>
      <name val="Calibri Light"/>
      <family val="2"/>
      <charset val="238"/>
      <scheme val="major"/>
    </font>
    <font>
      <b/>
      <sz val="11"/>
      <color rgb="FF002060"/>
      <name val="Calibri Light"/>
      <family val="2"/>
      <charset val="238"/>
      <scheme val="major"/>
    </font>
    <font>
      <b/>
      <sz val="9"/>
      <color rgb="FF002060"/>
      <name val="Calibri Light"/>
      <family val="2"/>
      <charset val="238"/>
      <scheme val="major"/>
    </font>
    <font>
      <b/>
      <sz val="9"/>
      <color rgb="FF002060"/>
      <name val="Calibri Light"/>
      <family val="2"/>
      <charset val="238"/>
    </font>
    <font>
      <b/>
      <sz val="9"/>
      <name val="Calibri Light"/>
      <family val="2"/>
      <charset val="238"/>
      <scheme val="major"/>
    </font>
    <font>
      <b/>
      <sz val="9"/>
      <name val="Calibri Light"/>
      <family val="2"/>
      <charset val="238"/>
    </font>
    <font>
      <sz val="9"/>
      <name val="Calibri Light"/>
      <family val="2"/>
      <charset val="238"/>
      <scheme val="major"/>
    </font>
    <font>
      <sz val="9"/>
      <name val="Calibri Light"/>
      <family val="2"/>
      <charset val="238"/>
    </font>
    <font>
      <sz val="9"/>
      <color rgb="FFFF0000"/>
      <name val="Calibri Light"/>
      <family val="2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2" xfId="0" applyFont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3" fontId="3" fillId="3" borderId="9" xfId="0" applyNumberFormat="1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4" fontId="6" fillId="5" borderId="11" xfId="0" applyNumberFormat="1" applyFont="1" applyFill="1" applyBorder="1" applyAlignment="1">
      <alignment horizontal="right" vertical="center" wrapText="1"/>
    </xf>
    <xf numFmtId="0" fontId="5" fillId="5" borderId="12" xfId="0" applyFont="1" applyFill="1" applyBorder="1" applyAlignment="1">
      <alignment horizontal="right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right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left" vertical="center" wrapText="1"/>
    </xf>
    <xf numFmtId="4" fontId="6" fillId="5" borderId="18" xfId="0" applyNumberFormat="1" applyFont="1" applyFill="1" applyBorder="1" applyAlignment="1">
      <alignment horizontal="right" vertical="center" wrapText="1"/>
    </xf>
    <xf numFmtId="0" fontId="5" fillId="5" borderId="19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right" vertical="center" wrapText="1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left" vertical="center" wrapText="1"/>
    </xf>
    <xf numFmtId="4" fontId="6" fillId="5" borderId="15" xfId="0" applyNumberFormat="1" applyFont="1" applyFill="1" applyBorder="1" applyAlignment="1">
      <alignment vertical="center" wrapText="1"/>
    </xf>
    <xf numFmtId="4" fontId="5" fillId="5" borderId="15" xfId="0" applyNumberFormat="1" applyFont="1" applyFill="1" applyBorder="1" applyAlignment="1">
      <alignment vertical="center" wrapText="1"/>
    </xf>
    <xf numFmtId="0" fontId="5" fillId="5" borderId="16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left" vertical="center" wrapText="1"/>
    </xf>
    <xf numFmtId="4" fontId="8" fillId="4" borderId="15" xfId="0" applyNumberFormat="1" applyFont="1" applyFill="1" applyBorder="1" applyAlignment="1">
      <alignment vertical="center" wrapText="1"/>
    </xf>
    <xf numFmtId="4" fontId="7" fillId="4" borderId="15" xfId="0" applyNumberFormat="1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right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0" fontId="5" fillId="5" borderId="14" xfId="0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right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7" fillId="4" borderId="15" xfId="0" applyNumberFormat="1" applyFont="1" applyFill="1" applyBorder="1" applyAlignment="1">
      <alignment horizontal="right" vertical="center" wrapText="1"/>
    </xf>
    <xf numFmtId="3" fontId="7" fillId="4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4" borderId="15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left" vertical="center" wrapText="1"/>
    </xf>
    <xf numFmtId="4" fontId="8" fillId="7" borderId="18" xfId="0" applyNumberFormat="1" applyFont="1" applyFill="1" applyBorder="1" applyAlignment="1">
      <alignment horizontal="right" vertical="center" wrapText="1"/>
    </xf>
    <xf numFmtId="0" fontId="7" fillId="7" borderId="4" xfId="0" applyFont="1" applyFill="1" applyBorder="1" applyAlignment="1">
      <alignment vertical="center" wrapText="1"/>
    </xf>
    <xf numFmtId="0" fontId="7" fillId="7" borderId="1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 wrapText="1"/>
    </xf>
    <xf numFmtId="4" fontId="8" fillId="7" borderId="15" xfId="0" applyNumberFormat="1" applyFont="1" applyFill="1" applyBorder="1" applyAlignment="1">
      <alignment horizontal="right" vertical="center" wrapText="1"/>
    </xf>
    <xf numFmtId="4" fontId="7" fillId="7" borderId="1" xfId="0" applyNumberFormat="1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vertical="center" wrapText="1"/>
    </xf>
    <xf numFmtId="0" fontId="5" fillId="5" borderId="0" xfId="0" applyFont="1" applyFill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49" fontId="7" fillId="4" borderId="15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4" fontId="7" fillId="4" borderId="15" xfId="0" applyNumberFormat="1" applyFont="1" applyFill="1" applyBorder="1" applyAlignment="1">
      <alignment horizontal="right" vertical="center" wrapText="1"/>
    </xf>
    <xf numFmtId="3" fontId="1" fillId="0" borderId="0" xfId="0" applyNumberFormat="1" applyFont="1"/>
    <xf numFmtId="3" fontId="3" fillId="3" borderId="6" xfId="0" applyNumberFormat="1" applyFont="1" applyFill="1" applyBorder="1" applyAlignment="1">
      <alignment horizontal="center" vertical="center" wrapText="1"/>
    </xf>
    <xf numFmtId="3" fontId="5" fillId="5" borderId="11" xfId="0" applyNumberFormat="1" applyFont="1" applyFill="1" applyBorder="1" applyAlignment="1">
      <alignment horizontal="right" vertical="center" wrapText="1"/>
    </xf>
    <xf numFmtId="3" fontId="7" fillId="4" borderId="18" xfId="0" applyNumberFormat="1" applyFont="1" applyFill="1" applyBorder="1" applyAlignment="1">
      <alignment horizontal="right" vertical="center" wrapText="1"/>
    </xf>
    <xf numFmtId="3" fontId="5" fillId="5" borderId="18" xfId="0" applyNumberFormat="1" applyFont="1" applyFill="1" applyBorder="1" applyAlignment="1">
      <alignment horizontal="right" vertical="center" wrapText="1"/>
    </xf>
    <xf numFmtId="3" fontId="7" fillId="7" borderId="18" xfId="0" applyNumberFormat="1" applyFont="1" applyFill="1" applyBorder="1" applyAlignment="1">
      <alignment horizontal="right" vertical="center" wrapText="1"/>
    </xf>
    <xf numFmtId="3" fontId="7" fillId="7" borderId="15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horizontal="center"/>
    </xf>
    <xf numFmtId="3" fontId="6" fillId="5" borderId="15" xfId="0" applyNumberFormat="1" applyFont="1" applyFill="1" applyBorder="1" applyAlignment="1">
      <alignment horizontal="right" vertical="center" wrapText="1"/>
    </xf>
    <xf numFmtId="3" fontId="8" fillId="4" borderId="15" xfId="0" applyNumberFormat="1" applyFont="1" applyFill="1" applyBorder="1" applyAlignment="1">
      <alignment horizontal="right" vertical="center" wrapText="1"/>
    </xf>
    <xf numFmtId="0" fontId="9" fillId="4" borderId="19" xfId="0" applyFont="1" applyFill="1" applyBorder="1" applyAlignment="1">
      <alignment horizontal="right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4" fontId="6" fillId="3" borderId="6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4" fontId="7" fillId="4" borderId="18" xfId="0" applyNumberFormat="1" applyFont="1" applyFill="1" applyBorder="1" applyAlignment="1">
      <alignment horizontal="right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8"/>
  <sheetViews>
    <sheetView tabSelected="1" topLeftCell="H16" zoomScaleNormal="100" workbookViewId="0">
      <selection activeCell="A31" sqref="A31:C31"/>
    </sheetView>
  </sheetViews>
  <sheetFormatPr defaultRowHeight="12" x14ac:dyDescent="0.2"/>
  <cols>
    <col min="1" max="1" width="11" style="1" customWidth="1"/>
    <col min="2" max="2" width="13" style="9" customWidth="1"/>
    <col min="3" max="3" width="15.85546875" style="9" customWidth="1"/>
    <col min="4" max="4" width="14.140625" style="1" customWidth="1"/>
    <col min="5" max="5" width="14.7109375" style="1" customWidth="1"/>
    <col min="6" max="6" width="10.140625" style="1" customWidth="1"/>
    <col min="7" max="7" width="10.28515625" style="1" customWidth="1"/>
    <col min="8" max="8" width="14.5703125" style="1" customWidth="1"/>
    <col min="9" max="9" width="39.7109375" style="1" customWidth="1"/>
    <col min="10" max="12" width="15.140625" style="2" customWidth="1"/>
    <col min="13" max="13" width="14.42578125" style="2" customWidth="1"/>
    <col min="14" max="14" width="14.5703125" style="89" customWidth="1"/>
    <col min="15" max="15" width="29" style="1" customWidth="1"/>
    <col min="16" max="16" width="10" style="1" bestFit="1" customWidth="1"/>
    <col min="17" max="16384" width="9.140625" style="1"/>
  </cols>
  <sheetData>
    <row r="1" spans="1:16" ht="15" customHeight="1" x14ac:dyDescent="0.2"/>
    <row r="2" spans="1:16" ht="24.95" customHeight="1" thickBot="1" x14ac:dyDescent="0.25">
      <c r="A2" s="3"/>
      <c r="B2" s="110" t="s">
        <v>91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6" ht="15" customHeight="1" thickTop="1" thickBot="1" x14ac:dyDescent="0.25"/>
    <row r="4" spans="1:16" s="9" customFormat="1" ht="61.5" thickTop="1" thickBot="1" x14ac:dyDescent="0.25">
      <c r="A4" s="4" t="s">
        <v>80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47</v>
      </c>
      <c r="K4" s="105" t="s">
        <v>81</v>
      </c>
      <c r="L4" s="105" t="s">
        <v>82</v>
      </c>
      <c r="M4" s="7" t="s">
        <v>14</v>
      </c>
      <c r="N4" s="90" t="s">
        <v>9</v>
      </c>
      <c r="O4" s="8" t="s">
        <v>10</v>
      </c>
    </row>
    <row r="5" spans="1:16" s="9" customFormat="1" ht="25.5" customHeight="1" thickTop="1" x14ac:dyDescent="0.2">
      <c r="A5" s="17"/>
      <c r="B5" s="18"/>
      <c r="C5" s="18"/>
      <c r="D5" s="18"/>
      <c r="E5" s="18"/>
      <c r="F5" s="18"/>
      <c r="G5" s="18"/>
      <c r="H5" s="19">
        <v>41231</v>
      </c>
      <c r="I5" s="20" t="s">
        <v>20</v>
      </c>
      <c r="J5" s="21">
        <f>J6+J7+J8+J9</f>
        <v>813500</v>
      </c>
      <c r="K5" s="21">
        <f>K6+K7+K8+K9</f>
        <v>1401500</v>
      </c>
      <c r="L5" s="21">
        <f>L6+L7+L8+L9</f>
        <v>2215000</v>
      </c>
      <c r="M5" s="21">
        <f>M6+M7+M8+M9</f>
        <v>2768750</v>
      </c>
      <c r="N5" s="91">
        <f>N6+N7+N8+N9</f>
        <v>1072800</v>
      </c>
      <c r="O5" s="22"/>
      <c r="P5" s="16"/>
    </row>
    <row r="6" spans="1:16" s="9" customFormat="1" ht="25.5" customHeight="1" x14ac:dyDescent="0.2">
      <c r="A6" s="109" t="s">
        <v>83</v>
      </c>
      <c r="B6" s="24" t="s">
        <v>17</v>
      </c>
      <c r="C6" s="24" t="s">
        <v>21</v>
      </c>
      <c r="D6" s="24" t="s">
        <v>11</v>
      </c>
      <c r="E6" s="24" t="s">
        <v>22</v>
      </c>
      <c r="F6" s="24"/>
      <c r="G6" s="24" t="s">
        <v>23</v>
      </c>
      <c r="H6" s="24" t="s">
        <v>12</v>
      </c>
      <c r="I6" s="106" t="s">
        <v>46</v>
      </c>
      <c r="J6" s="25">
        <v>550000</v>
      </c>
      <c r="K6" s="25">
        <v>1400000</v>
      </c>
      <c r="L6" s="25">
        <f>K6+J6</f>
        <v>1950000</v>
      </c>
      <c r="M6" s="26">
        <f>L6*1.25</f>
        <v>2437500</v>
      </c>
      <c r="N6" s="107">
        <v>762125</v>
      </c>
      <c r="O6" s="80" t="s">
        <v>13</v>
      </c>
    </row>
    <row r="7" spans="1:16" s="9" customFormat="1" ht="25.5" customHeight="1" x14ac:dyDescent="0.2">
      <c r="A7" s="23"/>
      <c r="B7" s="54" t="s">
        <v>52</v>
      </c>
      <c r="C7" s="54" t="s">
        <v>50</v>
      </c>
      <c r="D7" s="54"/>
      <c r="E7" s="54"/>
      <c r="F7" s="54"/>
      <c r="G7" s="54"/>
      <c r="H7" s="24" t="s">
        <v>12</v>
      </c>
      <c r="I7" s="55" t="s">
        <v>48</v>
      </c>
      <c r="J7" s="56">
        <v>60000</v>
      </c>
      <c r="K7" s="56">
        <v>0</v>
      </c>
      <c r="L7" s="56">
        <v>60000</v>
      </c>
      <c r="M7" s="26">
        <f>J7*1.25</f>
        <v>75000</v>
      </c>
      <c r="N7" s="92">
        <v>70350</v>
      </c>
      <c r="O7" s="80" t="s">
        <v>13</v>
      </c>
    </row>
    <row r="8" spans="1:16" s="9" customFormat="1" ht="25.5" customHeight="1" x14ac:dyDescent="0.2">
      <c r="A8" s="23"/>
      <c r="B8" s="54" t="s">
        <v>51</v>
      </c>
      <c r="C8" s="54" t="s">
        <v>50</v>
      </c>
      <c r="D8" s="54"/>
      <c r="E8" s="54"/>
      <c r="F8" s="54"/>
      <c r="G8" s="54"/>
      <c r="H8" s="24" t="s">
        <v>12</v>
      </c>
      <c r="I8" s="55" t="s">
        <v>49</v>
      </c>
      <c r="J8" s="56">
        <v>195000</v>
      </c>
      <c r="K8" s="56">
        <v>0</v>
      </c>
      <c r="L8" s="56">
        <v>195000</v>
      </c>
      <c r="M8" s="26">
        <f>J8*1.25</f>
        <v>243750</v>
      </c>
      <c r="N8" s="92">
        <v>228600</v>
      </c>
      <c r="O8" s="80" t="s">
        <v>13</v>
      </c>
    </row>
    <row r="9" spans="1:16" s="9" customFormat="1" ht="22.5" customHeight="1" x14ac:dyDescent="0.2">
      <c r="A9" s="23"/>
      <c r="B9" s="54"/>
      <c r="C9" s="54" t="s">
        <v>50</v>
      </c>
      <c r="D9" s="54"/>
      <c r="E9" s="54"/>
      <c r="F9" s="54"/>
      <c r="G9" s="54"/>
      <c r="H9" s="24" t="s">
        <v>12</v>
      </c>
      <c r="I9" s="55" t="s">
        <v>26</v>
      </c>
      <c r="J9" s="56">
        <v>8500</v>
      </c>
      <c r="K9" s="56">
        <v>1500</v>
      </c>
      <c r="L9" s="56">
        <f>K9+J9</f>
        <v>10000</v>
      </c>
      <c r="M9" s="108">
        <f>L9*1.25</f>
        <v>12500</v>
      </c>
      <c r="N9" s="92">
        <v>11725</v>
      </c>
      <c r="O9" s="100"/>
    </row>
    <row r="10" spans="1:16" s="9" customFormat="1" ht="25.5" customHeight="1" x14ac:dyDescent="0.2">
      <c r="A10" s="27"/>
      <c r="B10" s="28"/>
      <c r="C10" s="28"/>
      <c r="D10" s="28"/>
      <c r="E10" s="28"/>
      <c r="F10" s="28"/>
      <c r="G10" s="28"/>
      <c r="H10" s="28">
        <v>42211</v>
      </c>
      <c r="I10" s="29" t="s">
        <v>16</v>
      </c>
      <c r="J10" s="30">
        <f>J11+J15+J16+J17+J18</f>
        <v>1550000</v>
      </c>
      <c r="K10" s="30">
        <v>185000</v>
      </c>
      <c r="L10" s="30">
        <f>L11+L15+L16+L17+L18+L19</f>
        <v>1735000</v>
      </c>
      <c r="M10" s="30">
        <f>M11+M15+M16+M17+M18+M19</f>
        <v>2168750</v>
      </c>
      <c r="N10" s="93">
        <f>N11+N15+N16+N17+N18+N19</f>
        <v>2055537</v>
      </c>
      <c r="O10" s="31"/>
      <c r="P10" s="97"/>
    </row>
    <row r="11" spans="1:16" s="9" customFormat="1" ht="25.5" customHeight="1" x14ac:dyDescent="0.2">
      <c r="A11" s="101" t="s">
        <v>84</v>
      </c>
      <c r="B11" s="68" t="s">
        <v>28</v>
      </c>
      <c r="C11" s="69" t="s">
        <v>21</v>
      </c>
      <c r="D11" s="68" t="s">
        <v>18</v>
      </c>
      <c r="E11" s="68" t="s">
        <v>29</v>
      </c>
      <c r="F11" s="68" t="s">
        <v>55</v>
      </c>
      <c r="G11" s="68" t="s">
        <v>30</v>
      </c>
      <c r="H11" s="69" t="s">
        <v>12</v>
      </c>
      <c r="I11" s="70" t="s">
        <v>40</v>
      </c>
      <c r="J11" s="71">
        <f>J12+J13+J14</f>
        <v>725000</v>
      </c>
      <c r="K11" s="71">
        <v>0</v>
      </c>
      <c r="L11" s="71">
        <v>725000</v>
      </c>
      <c r="M11" s="71">
        <f t="shared" ref="M11:M16" si="0">J11*1.25</f>
        <v>906250</v>
      </c>
      <c r="N11" s="94">
        <f>N12+N13+N14</f>
        <v>850050</v>
      </c>
      <c r="O11" s="72" t="s">
        <v>13</v>
      </c>
      <c r="P11" s="97"/>
    </row>
    <row r="12" spans="1:16" s="9" customFormat="1" ht="25.5" customHeight="1" x14ac:dyDescent="0.2">
      <c r="A12" s="67"/>
      <c r="B12" s="24"/>
      <c r="C12" s="24"/>
      <c r="D12" s="24"/>
      <c r="E12" s="24"/>
      <c r="F12" s="24"/>
      <c r="G12" s="24"/>
      <c r="H12" s="36"/>
      <c r="I12" s="32" t="s">
        <v>41</v>
      </c>
      <c r="J12" s="25">
        <v>500000</v>
      </c>
      <c r="K12" s="25">
        <v>0</v>
      </c>
      <c r="L12" s="25">
        <v>500000</v>
      </c>
      <c r="M12" s="25">
        <f t="shared" si="0"/>
        <v>625000</v>
      </c>
      <c r="N12" s="63">
        <v>586250</v>
      </c>
      <c r="O12" s="96"/>
      <c r="P12" s="97"/>
    </row>
    <row r="13" spans="1:16" s="9" customFormat="1" ht="25.5" customHeight="1" x14ac:dyDescent="0.2">
      <c r="A13" s="67"/>
      <c r="B13" s="24"/>
      <c r="C13" s="24"/>
      <c r="D13" s="24"/>
      <c r="E13" s="24"/>
      <c r="F13" s="24"/>
      <c r="G13" s="24"/>
      <c r="H13" s="36"/>
      <c r="I13" s="32" t="s">
        <v>53</v>
      </c>
      <c r="J13" s="25">
        <v>175000</v>
      </c>
      <c r="K13" s="25">
        <v>0</v>
      </c>
      <c r="L13" s="25">
        <v>175000</v>
      </c>
      <c r="M13" s="25">
        <f t="shared" si="0"/>
        <v>218750</v>
      </c>
      <c r="N13" s="63">
        <v>205200</v>
      </c>
      <c r="O13" s="96"/>
    </row>
    <row r="14" spans="1:16" s="9" customFormat="1" ht="25.5" customHeight="1" x14ac:dyDescent="0.2">
      <c r="A14" s="81"/>
      <c r="B14" s="35"/>
      <c r="C14" s="24"/>
      <c r="D14" s="54"/>
      <c r="E14" s="54"/>
      <c r="F14" s="54"/>
      <c r="G14" s="54"/>
      <c r="H14" s="36"/>
      <c r="I14" s="32" t="s">
        <v>54</v>
      </c>
      <c r="J14" s="37">
        <v>50000</v>
      </c>
      <c r="K14" s="37">
        <v>0</v>
      </c>
      <c r="L14" s="37">
        <v>50000</v>
      </c>
      <c r="M14" s="25">
        <f t="shared" si="0"/>
        <v>62500</v>
      </c>
      <c r="N14" s="62">
        <v>58600</v>
      </c>
      <c r="O14" s="33"/>
    </row>
    <row r="15" spans="1:16" s="9" customFormat="1" ht="25.5" customHeight="1" x14ac:dyDescent="0.2">
      <c r="A15" s="73"/>
      <c r="B15" s="74" t="s">
        <v>17</v>
      </c>
      <c r="C15" s="69" t="s">
        <v>21</v>
      </c>
      <c r="D15" s="68" t="s">
        <v>18</v>
      </c>
      <c r="E15" s="68" t="s">
        <v>29</v>
      </c>
      <c r="F15" s="68" t="s">
        <v>55</v>
      </c>
      <c r="G15" s="68" t="s">
        <v>30</v>
      </c>
      <c r="H15" s="69" t="s">
        <v>56</v>
      </c>
      <c r="I15" s="84" t="s">
        <v>75</v>
      </c>
      <c r="J15" s="75">
        <v>275000</v>
      </c>
      <c r="K15" s="75">
        <v>0</v>
      </c>
      <c r="L15" s="75">
        <v>275000</v>
      </c>
      <c r="M15" s="76">
        <f t="shared" si="0"/>
        <v>343750</v>
      </c>
      <c r="N15" s="95">
        <v>343750</v>
      </c>
      <c r="O15" s="72" t="s">
        <v>13</v>
      </c>
      <c r="P15" s="16"/>
    </row>
    <row r="16" spans="1:16" s="9" customFormat="1" ht="26.25" customHeight="1" x14ac:dyDescent="0.2">
      <c r="A16" s="34"/>
      <c r="B16" s="35"/>
      <c r="C16" s="35"/>
      <c r="D16" s="54"/>
      <c r="E16" s="54"/>
      <c r="F16" s="54"/>
      <c r="G16" s="54"/>
      <c r="H16" s="24" t="s">
        <v>12</v>
      </c>
      <c r="I16" s="32" t="s">
        <v>57</v>
      </c>
      <c r="J16" s="37">
        <v>450000</v>
      </c>
      <c r="K16" s="37">
        <v>0</v>
      </c>
      <c r="L16" s="37">
        <v>450000</v>
      </c>
      <c r="M16" s="26">
        <f t="shared" si="0"/>
        <v>562500</v>
      </c>
      <c r="N16" s="62">
        <v>527625</v>
      </c>
      <c r="O16" s="80" t="s">
        <v>13</v>
      </c>
      <c r="P16" s="16"/>
    </row>
    <row r="17" spans="1:16" s="9" customFormat="1" ht="27" customHeight="1" x14ac:dyDescent="0.2">
      <c r="A17" s="73" t="s">
        <v>86</v>
      </c>
      <c r="B17" s="74" t="s">
        <v>31</v>
      </c>
      <c r="C17" s="74" t="s">
        <v>15</v>
      </c>
      <c r="D17" s="69"/>
      <c r="E17" s="69"/>
      <c r="F17" s="69"/>
      <c r="G17" s="69"/>
      <c r="H17" s="69" t="s">
        <v>12</v>
      </c>
      <c r="I17" s="77" t="s">
        <v>24</v>
      </c>
      <c r="J17" s="75">
        <v>50000</v>
      </c>
      <c r="K17" s="75">
        <v>0</v>
      </c>
      <c r="L17" s="75">
        <v>50000</v>
      </c>
      <c r="M17" s="76">
        <f>L17*1.25</f>
        <v>62500</v>
      </c>
      <c r="N17" s="95">
        <v>58600</v>
      </c>
      <c r="O17" s="72" t="s">
        <v>13</v>
      </c>
      <c r="P17" s="16"/>
    </row>
    <row r="18" spans="1:16" s="9" customFormat="1" ht="23.25" customHeight="1" x14ac:dyDescent="0.2">
      <c r="A18" s="34" t="s">
        <v>85</v>
      </c>
      <c r="B18" s="35" t="s">
        <v>17</v>
      </c>
      <c r="C18" s="35" t="s">
        <v>38</v>
      </c>
      <c r="D18" s="35"/>
      <c r="E18" s="35"/>
      <c r="F18" s="35"/>
      <c r="G18" s="35"/>
      <c r="H18" s="24" t="s">
        <v>12</v>
      </c>
      <c r="I18" s="65" t="s">
        <v>79</v>
      </c>
      <c r="J18" s="37">
        <v>50000</v>
      </c>
      <c r="K18" s="37">
        <v>0</v>
      </c>
      <c r="L18" s="37">
        <v>50000</v>
      </c>
      <c r="M18" s="88">
        <f t="shared" ref="M18:M22" si="1">J18*1.25</f>
        <v>62500</v>
      </c>
      <c r="N18" s="62">
        <v>58600</v>
      </c>
      <c r="O18" s="80" t="s">
        <v>13</v>
      </c>
    </row>
    <row r="19" spans="1:16" s="104" customFormat="1" ht="23.25" customHeight="1" x14ac:dyDescent="0.2">
      <c r="A19" s="103"/>
      <c r="B19" s="35" t="s">
        <v>17</v>
      </c>
      <c r="C19" s="35" t="s">
        <v>38</v>
      </c>
      <c r="D19" s="102"/>
      <c r="E19" s="102"/>
      <c r="F19" s="102"/>
      <c r="G19" s="102"/>
      <c r="H19" s="102"/>
      <c r="I19" s="65" t="s">
        <v>90</v>
      </c>
      <c r="J19" s="37">
        <v>0</v>
      </c>
      <c r="K19" s="37">
        <v>185000</v>
      </c>
      <c r="L19" s="37">
        <v>185000</v>
      </c>
      <c r="M19" s="88">
        <f>L19*1.25</f>
        <v>231250</v>
      </c>
      <c r="N19" s="62">
        <v>216912</v>
      </c>
      <c r="O19" s="80" t="s">
        <v>13</v>
      </c>
    </row>
    <row r="20" spans="1:16" s="9" customFormat="1" ht="23.25" customHeight="1" x14ac:dyDescent="0.2">
      <c r="A20" s="38"/>
      <c r="B20" s="39"/>
      <c r="C20" s="39"/>
      <c r="D20" s="39"/>
      <c r="E20" s="39"/>
      <c r="F20" s="39"/>
      <c r="G20" s="39"/>
      <c r="H20" s="39">
        <v>42212</v>
      </c>
      <c r="I20" s="40" t="s">
        <v>19</v>
      </c>
      <c r="J20" s="41">
        <v>180000</v>
      </c>
      <c r="K20" s="41">
        <v>0</v>
      </c>
      <c r="L20" s="41">
        <v>180000</v>
      </c>
      <c r="M20" s="42">
        <f t="shared" si="1"/>
        <v>225000</v>
      </c>
      <c r="N20" s="58">
        <f>N21</f>
        <v>211050</v>
      </c>
      <c r="O20" s="43"/>
    </row>
    <row r="21" spans="1:16" s="9" customFormat="1" ht="24.75" customHeight="1" x14ac:dyDescent="0.2">
      <c r="A21" s="44"/>
      <c r="B21" s="35" t="s">
        <v>27</v>
      </c>
      <c r="C21" s="35" t="s">
        <v>15</v>
      </c>
      <c r="D21" s="35"/>
      <c r="E21" s="35"/>
      <c r="F21" s="35"/>
      <c r="G21" s="35"/>
      <c r="H21" s="35" t="s">
        <v>12</v>
      </c>
      <c r="I21" s="45" t="s">
        <v>19</v>
      </c>
      <c r="J21" s="46">
        <v>180000</v>
      </c>
      <c r="K21" s="46">
        <v>0</v>
      </c>
      <c r="L21" s="46">
        <v>180000</v>
      </c>
      <c r="M21" s="47">
        <f t="shared" si="1"/>
        <v>225000</v>
      </c>
      <c r="N21" s="62">
        <v>211050</v>
      </c>
      <c r="O21" s="33" t="s">
        <v>13</v>
      </c>
    </row>
    <row r="22" spans="1:16" s="9" customFormat="1" ht="24.75" customHeight="1" x14ac:dyDescent="0.2">
      <c r="A22" s="49"/>
      <c r="B22" s="39"/>
      <c r="C22" s="39"/>
      <c r="D22" s="39"/>
      <c r="E22" s="39"/>
      <c r="F22" s="39"/>
      <c r="G22" s="39"/>
      <c r="H22" s="39">
        <v>422190</v>
      </c>
      <c r="I22" s="40" t="s">
        <v>32</v>
      </c>
      <c r="J22" s="41">
        <v>90000</v>
      </c>
      <c r="K22" s="41">
        <v>0</v>
      </c>
      <c r="L22" s="41">
        <v>90000</v>
      </c>
      <c r="M22" s="42">
        <f t="shared" si="1"/>
        <v>112500</v>
      </c>
      <c r="N22" s="58">
        <f>N23</f>
        <v>112500</v>
      </c>
      <c r="O22" s="48"/>
    </row>
    <row r="23" spans="1:16" s="9" customFormat="1" ht="24.75" customHeight="1" x14ac:dyDescent="0.2">
      <c r="A23" s="35"/>
      <c r="B23" s="64" t="s">
        <v>33</v>
      </c>
      <c r="C23" s="35" t="s">
        <v>15</v>
      </c>
      <c r="D23" s="35"/>
      <c r="E23" s="35"/>
      <c r="F23" s="35"/>
      <c r="G23" s="35"/>
      <c r="H23" s="35" t="s">
        <v>34</v>
      </c>
      <c r="I23" s="45" t="s">
        <v>58</v>
      </c>
      <c r="J23" s="46">
        <v>90000</v>
      </c>
      <c r="K23" s="46">
        <v>0</v>
      </c>
      <c r="L23" s="46">
        <v>90000</v>
      </c>
      <c r="M23" s="47">
        <f>J23*1.25</f>
        <v>112500</v>
      </c>
      <c r="N23" s="62">
        <v>112500</v>
      </c>
      <c r="O23" s="33" t="s">
        <v>13</v>
      </c>
    </row>
    <row r="24" spans="1:16" s="9" customFormat="1" ht="24.75" customHeight="1" x14ac:dyDescent="0.2">
      <c r="A24" s="50"/>
      <c r="B24" s="78"/>
      <c r="C24" s="39"/>
      <c r="D24" s="39"/>
      <c r="E24" s="39"/>
      <c r="F24" s="39"/>
      <c r="G24" s="39"/>
      <c r="H24" s="39">
        <v>422411</v>
      </c>
      <c r="I24" s="40" t="s">
        <v>62</v>
      </c>
      <c r="J24" s="41">
        <v>150000</v>
      </c>
      <c r="K24" s="41">
        <v>0</v>
      </c>
      <c r="L24" s="41">
        <v>150000</v>
      </c>
      <c r="M24" s="42">
        <f>J24*1.25</f>
        <v>187500</v>
      </c>
      <c r="N24" s="58">
        <f>N25</f>
        <v>187500</v>
      </c>
      <c r="O24" s="48"/>
    </row>
    <row r="25" spans="1:16" s="9" customFormat="1" ht="24.75" customHeight="1" x14ac:dyDescent="0.2">
      <c r="A25" s="51"/>
      <c r="B25" s="64" t="s">
        <v>63</v>
      </c>
      <c r="C25" s="35" t="s">
        <v>15</v>
      </c>
      <c r="D25" s="35"/>
      <c r="E25" s="35"/>
      <c r="F25" s="35"/>
      <c r="G25" s="35"/>
      <c r="H25" s="35" t="s">
        <v>34</v>
      </c>
      <c r="I25" s="45" t="s">
        <v>42</v>
      </c>
      <c r="J25" s="46">
        <v>150000</v>
      </c>
      <c r="K25" s="46">
        <v>0</v>
      </c>
      <c r="L25" s="46">
        <v>150000</v>
      </c>
      <c r="M25" s="47">
        <f>J25*1.25</f>
        <v>187500</v>
      </c>
      <c r="N25" s="62">
        <v>187500</v>
      </c>
      <c r="O25" s="33" t="s">
        <v>13</v>
      </c>
    </row>
    <row r="26" spans="1:16" s="9" customFormat="1" ht="24.75" customHeight="1" x14ac:dyDescent="0.2">
      <c r="A26" s="50"/>
      <c r="B26" s="78"/>
      <c r="C26" s="39"/>
      <c r="D26" s="39"/>
      <c r="E26" s="39"/>
      <c r="F26" s="39"/>
      <c r="G26" s="39"/>
      <c r="H26" s="39">
        <v>42242</v>
      </c>
      <c r="I26" s="40" t="s">
        <v>60</v>
      </c>
      <c r="J26" s="41">
        <f>J27+J28+J29+J30</f>
        <v>3380000</v>
      </c>
      <c r="K26" s="41">
        <f>K27+K28+K29+K30+K31</f>
        <v>152000</v>
      </c>
      <c r="L26" s="41">
        <f>L27+L28+L29+L30+L31</f>
        <v>3532000</v>
      </c>
      <c r="M26" s="41">
        <f>SUM(M27:M31)</f>
        <v>4415000</v>
      </c>
      <c r="N26" s="58">
        <f>SUM(N27:N31)</f>
        <v>4044300</v>
      </c>
      <c r="O26" s="48"/>
      <c r="P26" s="16"/>
    </row>
    <row r="27" spans="1:16" s="9" customFormat="1" ht="24.75" customHeight="1" x14ac:dyDescent="0.2">
      <c r="A27" s="51"/>
      <c r="B27" s="82" t="s">
        <v>66</v>
      </c>
      <c r="C27" s="24" t="s">
        <v>21</v>
      </c>
      <c r="D27" s="35" t="s">
        <v>11</v>
      </c>
      <c r="E27" s="35" t="s">
        <v>29</v>
      </c>
      <c r="F27" s="35"/>
      <c r="G27" s="35"/>
      <c r="H27" s="35" t="s">
        <v>61</v>
      </c>
      <c r="I27" s="45" t="s">
        <v>64</v>
      </c>
      <c r="J27" s="46">
        <v>1000000</v>
      </c>
      <c r="K27" s="46">
        <v>0</v>
      </c>
      <c r="L27" s="46">
        <v>1000000</v>
      </c>
      <c r="M27" s="47">
        <f>J27*1.25</f>
        <v>1250000</v>
      </c>
      <c r="N27" s="62">
        <v>1000000</v>
      </c>
      <c r="O27" s="33" t="s">
        <v>13</v>
      </c>
    </row>
    <row r="28" spans="1:16" s="9" customFormat="1" ht="24.75" customHeight="1" x14ac:dyDescent="0.2">
      <c r="A28" s="51"/>
      <c r="B28" s="64" t="s">
        <v>65</v>
      </c>
      <c r="C28" s="24" t="s">
        <v>21</v>
      </c>
      <c r="D28" s="35" t="s">
        <v>18</v>
      </c>
      <c r="E28" s="35" t="s">
        <v>29</v>
      </c>
      <c r="F28" s="85" t="s">
        <v>76</v>
      </c>
      <c r="G28" s="35" t="s">
        <v>30</v>
      </c>
      <c r="H28" s="35" t="s">
        <v>67</v>
      </c>
      <c r="I28" s="45" t="s">
        <v>68</v>
      </c>
      <c r="J28" s="46">
        <v>250000</v>
      </c>
      <c r="K28" s="46">
        <v>0</v>
      </c>
      <c r="L28" s="46">
        <v>250000</v>
      </c>
      <c r="M28" s="47">
        <f>J28*1.25</f>
        <v>312500</v>
      </c>
      <c r="N28" s="62">
        <v>250000</v>
      </c>
      <c r="O28" s="33" t="s">
        <v>13</v>
      </c>
      <c r="P28" s="16"/>
    </row>
    <row r="29" spans="1:16" s="9" customFormat="1" ht="24.75" customHeight="1" x14ac:dyDescent="0.2">
      <c r="A29" s="51"/>
      <c r="B29" s="64" t="s">
        <v>65</v>
      </c>
      <c r="C29" s="24" t="s">
        <v>21</v>
      </c>
      <c r="D29" s="35" t="s">
        <v>18</v>
      </c>
      <c r="E29" s="35" t="s">
        <v>29</v>
      </c>
      <c r="F29" s="85" t="s">
        <v>77</v>
      </c>
      <c r="G29" s="35" t="s">
        <v>78</v>
      </c>
      <c r="H29" s="35" t="s">
        <v>70</v>
      </c>
      <c r="I29" s="45" t="s">
        <v>69</v>
      </c>
      <c r="J29" s="46">
        <v>260000</v>
      </c>
      <c r="K29" s="46">
        <v>0</v>
      </c>
      <c r="L29" s="46">
        <v>260000</v>
      </c>
      <c r="M29" s="47">
        <f>J29*1.25</f>
        <v>325000</v>
      </c>
      <c r="N29" s="62">
        <v>304800</v>
      </c>
      <c r="O29" s="33" t="s">
        <v>13</v>
      </c>
    </row>
    <row r="30" spans="1:16" s="9" customFormat="1" ht="24.75" customHeight="1" x14ac:dyDescent="0.2">
      <c r="A30" s="83"/>
      <c r="B30" s="64" t="s">
        <v>73</v>
      </c>
      <c r="C30" s="35" t="s">
        <v>21</v>
      </c>
      <c r="D30" s="35" t="s">
        <v>18</v>
      </c>
      <c r="E30" s="35" t="s">
        <v>29</v>
      </c>
      <c r="F30" s="35" t="s">
        <v>74</v>
      </c>
      <c r="G30" s="35" t="s">
        <v>78</v>
      </c>
      <c r="H30" s="35" t="s">
        <v>56</v>
      </c>
      <c r="I30" s="45" t="s">
        <v>71</v>
      </c>
      <c r="J30" s="46">
        <v>1870000</v>
      </c>
      <c r="K30" s="46">
        <v>0</v>
      </c>
      <c r="L30" s="46">
        <v>1870000</v>
      </c>
      <c r="M30" s="47">
        <f>J30*1.25</f>
        <v>2337500</v>
      </c>
      <c r="N30" s="62">
        <v>2337500</v>
      </c>
      <c r="O30" s="33" t="s">
        <v>72</v>
      </c>
    </row>
    <row r="31" spans="1:16" s="9" customFormat="1" ht="24.75" customHeight="1" x14ac:dyDescent="0.2">
      <c r="A31" s="51" t="s">
        <v>88</v>
      </c>
      <c r="B31" s="64" t="s">
        <v>89</v>
      </c>
      <c r="C31" s="35" t="s">
        <v>38</v>
      </c>
      <c r="D31" s="102"/>
      <c r="E31" s="102"/>
      <c r="F31" s="102"/>
      <c r="G31" s="102"/>
      <c r="H31" s="35" t="s">
        <v>67</v>
      </c>
      <c r="I31" s="45" t="s">
        <v>87</v>
      </c>
      <c r="J31" s="46">
        <v>0</v>
      </c>
      <c r="K31" s="46">
        <v>152000</v>
      </c>
      <c r="L31" s="46">
        <v>152000</v>
      </c>
      <c r="M31" s="47">
        <f>L31*1.25</f>
        <v>190000</v>
      </c>
      <c r="N31" s="62">
        <v>152000</v>
      </c>
      <c r="O31" s="33" t="s">
        <v>13</v>
      </c>
    </row>
    <row r="32" spans="1:16" s="9" customFormat="1" ht="24.75" customHeight="1" x14ac:dyDescent="0.2">
      <c r="A32" s="50"/>
      <c r="B32" s="78"/>
      <c r="C32" s="39"/>
      <c r="D32" s="39"/>
      <c r="E32" s="39"/>
      <c r="F32" s="39"/>
      <c r="G32" s="86"/>
      <c r="H32" s="39">
        <v>42621</v>
      </c>
      <c r="I32" s="40" t="s">
        <v>25</v>
      </c>
      <c r="J32" s="41">
        <f>J33+J34</f>
        <v>212000</v>
      </c>
      <c r="K32" s="41">
        <v>0</v>
      </c>
      <c r="L32" s="41">
        <f>L33+L34</f>
        <v>212000</v>
      </c>
      <c r="M32" s="41">
        <f>M33+M34</f>
        <v>265000</v>
      </c>
      <c r="N32" s="58">
        <f>N33+N34</f>
        <v>247800</v>
      </c>
      <c r="O32" s="48"/>
    </row>
    <row r="33" spans="1:15" s="9" customFormat="1" ht="24.75" customHeight="1" x14ac:dyDescent="0.2">
      <c r="A33" s="51"/>
      <c r="B33" s="35" t="s">
        <v>39</v>
      </c>
      <c r="C33" s="66" t="s">
        <v>38</v>
      </c>
      <c r="D33" s="35"/>
      <c r="E33" s="35"/>
      <c r="F33" s="35"/>
      <c r="G33" s="35"/>
      <c r="H33" s="24" t="s">
        <v>12</v>
      </c>
      <c r="I33" s="65" t="s">
        <v>37</v>
      </c>
      <c r="J33" s="63">
        <v>190000</v>
      </c>
      <c r="K33" s="62">
        <v>0</v>
      </c>
      <c r="L33" s="63">
        <v>190000</v>
      </c>
      <c r="M33" s="62">
        <f>J33*1.25</f>
        <v>237500</v>
      </c>
      <c r="N33" s="63">
        <v>222700</v>
      </c>
      <c r="O33" s="33" t="s">
        <v>13</v>
      </c>
    </row>
    <row r="34" spans="1:15" s="9" customFormat="1" ht="24.75" customHeight="1" x14ac:dyDescent="0.2">
      <c r="A34" s="51"/>
      <c r="B34" s="35" t="s">
        <v>45</v>
      </c>
      <c r="C34" s="66" t="s">
        <v>38</v>
      </c>
      <c r="D34" s="35"/>
      <c r="E34" s="35"/>
      <c r="F34" s="35"/>
      <c r="G34" s="35"/>
      <c r="H34" s="35" t="s">
        <v>43</v>
      </c>
      <c r="I34" s="65" t="s">
        <v>44</v>
      </c>
      <c r="J34" s="63">
        <v>22000</v>
      </c>
      <c r="K34" s="62">
        <v>0</v>
      </c>
      <c r="L34" s="63">
        <v>22000</v>
      </c>
      <c r="M34" s="62">
        <f>J34*1.25</f>
        <v>27500</v>
      </c>
      <c r="N34" s="63">
        <v>25100</v>
      </c>
      <c r="O34" s="33" t="s">
        <v>13</v>
      </c>
    </row>
    <row r="35" spans="1:15" s="9" customFormat="1" ht="25.5" customHeight="1" x14ac:dyDescent="0.2">
      <c r="A35" s="57"/>
      <c r="B35" s="39"/>
      <c r="C35" s="39"/>
      <c r="D35" s="39"/>
      <c r="E35" s="52"/>
      <c r="F35" s="39"/>
      <c r="G35" s="86"/>
      <c r="H35" s="39">
        <v>4231</v>
      </c>
      <c r="I35" s="40" t="s">
        <v>35</v>
      </c>
      <c r="J35" s="53">
        <v>800000</v>
      </c>
      <c r="K35" s="98">
        <v>0</v>
      </c>
      <c r="L35" s="53">
        <v>800000</v>
      </c>
      <c r="M35" s="58">
        <f>J35*1.25</f>
        <v>1000000</v>
      </c>
      <c r="N35" s="59">
        <f>N36</f>
        <v>938000</v>
      </c>
      <c r="O35" s="48"/>
    </row>
    <row r="36" spans="1:15" s="9" customFormat="1" ht="25.5" customHeight="1" x14ac:dyDescent="0.2">
      <c r="A36" s="60"/>
      <c r="B36" s="24" t="s">
        <v>36</v>
      </c>
      <c r="C36" s="24" t="s">
        <v>21</v>
      </c>
      <c r="D36" s="54" t="s">
        <v>18</v>
      </c>
      <c r="E36" s="54" t="s">
        <v>29</v>
      </c>
      <c r="F36" s="54"/>
      <c r="G36" s="54" t="s">
        <v>30</v>
      </c>
      <c r="H36" s="35" t="s">
        <v>12</v>
      </c>
      <c r="I36" s="45" t="s">
        <v>59</v>
      </c>
      <c r="J36" s="61">
        <v>800000</v>
      </c>
      <c r="K36" s="99">
        <v>0</v>
      </c>
      <c r="L36" s="61">
        <v>800000</v>
      </c>
      <c r="M36" s="62">
        <f>J36*1.25</f>
        <v>1000000</v>
      </c>
      <c r="N36" s="63">
        <v>938000</v>
      </c>
      <c r="O36" s="33" t="s">
        <v>13</v>
      </c>
    </row>
    <row r="37" spans="1:15" ht="24.95" customHeight="1" thickBot="1" x14ac:dyDescent="0.25">
      <c r="A37" s="10"/>
      <c r="B37" s="79"/>
      <c r="C37" s="11"/>
      <c r="D37" s="11"/>
      <c r="E37" s="12"/>
      <c r="F37" s="11"/>
      <c r="G37" s="87"/>
      <c r="H37" s="12"/>
      <c r="I37" s="13" t="s">
        <v>0</v>
      </c>
      <c r="J37" s="14">
        <f>J35+J32+J26+J24+J22+J20+J10+J5</f>
        <v>7175500</v>
      </c>
      <c r="K37" s="14">
        <f>K35+K32+K26+K24+K22+K20+K10+K5</f>
        <v>1738500</v>
      </c>
      <c r="L37" s="14">
        <f>L35+L32+L26+L24+L22+L20+L10+L5</f>
        <v>8914000</v>
      </c>
      <c r="M37" s="14">
        <f>M35+M32+M26+M24+M22+M20+M10+M5</f>
        <v>11142500</v>
      </c>
      <c r="N37" s="14">
        <f>N5+N10+N20+N22+N24+N26+N32+N35</f>
        <v>8869487</v>
      </c>
      <c r="O37" s="15"/>
    </row>
    <row r="38" spans="1:15" ht="12.75" thickTop="1" x14ac:dyDescent="0.2"/>
  </sheetData>
  <mergeCells count="1">
    <mergeCell ref="B2:O2"/>
  </mergeCells>
  <pageMargins left="0.70866141732283472" right="0.70866141732283472" top="0.35433070866141736" bottom="0.35433070866141736" header="0.11811023622047245" footer="0.11811023622047245"/>
  <pageSetup paperSize="9" scale="54" fitToHeight="0" orientation="landscape" r:id="rId1"/>
  <headerFooter>
    <oddHeader xml:space="preserve">&amp;L&amp;"-,Uobičajeno"&amp;11UV 56. sjednica
22.04.2021.&amp;C&amp;"-,Uobičajeno"&amp;11Plan nabave dugotrajne nefinancijske imovine za 2021. godinu &amp;R
</oddHeader>
    <oddFooter>&amp;L&amp;"-,Uobičajeno"&amp;11Nastavni zavod za javno zdravstvo "Dr. Andrija Štampar"&amp;C&amp;F&amp;R&amp;P/&amp;N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2021.</vt:lpstr>
    </vt:vector>
  </TitlesOfParts>
  <Company>Zavod za javno zdravstvo grada Zagreba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skovacevic</dc:creator>
  <cp:lastModifiedBy>Ana Mikuš</cp:lastModifiedBy>
  <cp:lastPrinted>2019-12-06T11:38:24Z</cp:lastPrinted>
  <dcterms:created xsi:type="dcterms:W3CDTF">2013-12-12T13:21:36Z</dcterms:created>
  <dcterms:modified xsi:type="dcterms:W3CDTF">2021-04-19T11:50:40Z</dcterms:modified>
</cp:coreProperties>
</file>