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skovacevic_stampar_hr/Documents/Dokumenti/SANJA/2025/Plan nabave 2025/"/>
    </mc:Choice>
  </mc:AlternateContent>
  <xr:revisionPtr revIDLastSave="517" documentId="13_ncr:1_{AF3107EB-BD72-4A02-AC68-2949B24F8192}" xr6:coauthVersionLast="47" xr6:coauthVersionMax="47" xr10:uidLastSave="{A34CD33C-E99E-4675-BCD3-09CCCCEC3484}"/>
  <bookViews>
    <workbookView xWindow="-120" yWindow="-120" windowWidth="29040" windowHeight="15720" xr2:uid="{00000000-000D-0000-FFFF-FFFF00000000}"/>
  </bookViews>
  <sheets>
    <sheet name="Plan 2025" sheetId="4" r:id="rId1"/>
    <sheet name=" Nerealizirano 2024-&gt;2025" sheetId="6" r:id="rId2"/>
  </sheets>
  <definedNames>
    <definedName name="_xlnm.Print_Titles" localSheetId="0">'Plan 2025'!$4:$4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8" i="4" l="1"/>
  <c r="I95" i="4" l="1"/>
  <c r="K97" i="4"/>
  <c r="K98" i="4"/>
  <c r="K96" i="4"/>
  <c r="K95" i="4" s="1"/>
  <c r="J97" i="4"/>
  <c r="J98" i="4"/>
  <c r="J96" i="4"/>
  <c r="J95" i="4" s="1"/>
  <c r="I256" i="4" l="1"/>
  <c r="K6" i="6"/>
  <c r="K5" i="6"/>
  <c r="J6" i="6"/>
  <c r="I6" i="6"/>
  <c r="I5" i="6"/>
  <c r="I3" i="6" s="1"/>
  <c r="J5" i="6"/>
  <c r="I1" i="6" l="1"/>
  <c r="J3" i="6"/>
  <c r="J1" i="6" s="1"/>
  <c r="K3" i="6"/>
  <c r="K1" i="6" l="1"/>
  <c r="K176" i="4" l="1"/>
  <c r="K177" i="4"/>
  <c r="K178" i="4"/>
  <c r="K179" i="4"/>
  <c r="K175" i="4"/>
  <c r="K243" i="4"/>
  <c r="K305" i="4"/>
  <c r="K85" i="4"/>
  <c r="K88" i="4"/>
  <c r="K330" i="4"/>
  <c r="K321" i="4"/>
  <c r="J355" i="4"/>
  <c r="I312" i="4"/>
  <c r="I311" i="4" s="1"/>
  <c r="I298" i="4"/>
  <c r="I288" i="4"/>
  <c r="I285" i="4"/>
  <c r="I275" i="4"/>
  <c r="I267" i="4"/>
  <c r="I266" i="4" s="1"/>
  <c r="I262" i="4"/>
  <c r="I255" i="4"/>
  <c r="I239" i="4"/>
  <c r="I190" i="4"/>
  <c r="I174" i="4"/>
  <c r="I168" i="4"/>
  <c r="I110" i="4"/>
  <c r="I358" i="4"/>
  <c r="I356" i="4"/>
  <c r="I348" i="4"/>
  <c r="I344" i="4"/>
  <c r="I341" i="4"/>
  <c r="I335" i="4"/>
  <c r="K332" i="4"/>
  <c r="K331" i="4"/>
  <c r="K328" i="4"/>
  <c r="K329" i="4"/>
  <c r="K327" i="4"/>
  <c r="K325" i="4"/>
  <c r="K326" i="4"/>
  <c r="K324" i="4"/>
  <c r="K323" i="4"/>
  <c r="K322" i="4"/>
  <c r="K320" i="4"/>
  <c r="K319" i="4"/>
  <c r="K318" i="4"/>
  <c r="K317" i="4"/>
  <c r="K315" i="4"/>
  <c r="K316" i="4"/>
  <c r="K314" i="4"/>
  <c r="K313" i="4"/>
  <c r="I310" i="4" l="1"/>
  <c r="I189" i="4"/>
  <c r="K312" i="4" l="1"/>
  <c r="I306" i="4"/>
  <c r="I304" i="4"/>
  <c r="I284" i="4"/>
  <c r="I282" i="4"/>
  <c r="I279" i="4"/>
  <c r="I273" i="4" s="1"/>
  <c r="K261" i="4"/>
  <c r="K260" i="4"/>
  <c r="I181" i="4"/>
  <c r="I180" i="4" s="1"/>
  <c r="I171" i="4"/>
  <c r="I170" i="4" s="1"/>
  <c r="I157" i="4"/>
  <c r="I150" i="4"/>
  <c r="I145" i="4"/>
  <c r="I143" i="4"/>
  <c r="I141" i="4"/>
  <c r="K135" i="4"/>
  <c r="I131" i="4"/>
  <c r="I128" i="4"/>
  <c r="I117" i="4"/>
  <c r="K92" i="4"/>
  <c r="I81" i="4"/>
  <c r="I67" i="4"/>
  <c r="I53" i="4"/>
  <c r="I50" i="4"/>
  <c r="I40" i="4"/>
  <c r="I35" i="4"/>
  <c r="I15" i="4"/>
  <c r="I11" i="4"/>
  <c r="K10" i="4"/>
  <c r="I8" i="4"/>
  <c r="I5" i="4"/>
  <c r="K355" i="4"/>
  <c r="K359" i="4"/>
  <c r="K357" i="4"/>
  <c r="K354" i="4"/>
  <c r="K351" i="4"/>
  <c r="K352" i="4"/>
  <c r="K353" i="4"/>
  <c r="K350" i="4"/>
  <c r="K349" i="4"/>
  <c r="K347" i="4"/>
  <c r="K346" i="4"/>
  <c r="K345" i="4"/>
  <c r="K343" i="4"/>
  <c r="K342" i="4"/>
  <c r="K340" i="4"/>
  <c r="K339" i="4"/>
  <c r="K337" i="4"/>
  <c r="K336" i="4"/>
  <c r="K334" i="4"/>
  <c r="K333" i="4"/>
  <c r="K309" i="4"/>
  <c r="K308" i="4"/>
  <c r="K307" i="4"/>
  <c r="K303" i="4"/>
  <c r="K302" i="4"/>
  <c r="I301" i="4"/>
  <c r="K299" i="4"/>
  <c r="K290" i="4"/>
  <c r="K291" i="4"/>
  <c r="K292" i="4"/>
  <c r="K293" i="4"/>
  <c r="K294" i="4"/>
  <c r="K295" i="4"/>
  <c r="K296" i="4"/>
  <c r="K297" i="4"/>
  <c r="K289" i="4"/>
  <c r="K287" i="4"/>
  <c r="K286" i="4"/>
  <c r="K283" i="4"/>
  <c r="K277" i="4"/>
  <c r="K276" i="4"/>
  <c r="K281" i="4"/>
  <c r="K280" i="4"/>
  <c r="K271" i="4"/>
  <c r="K270" i="4"/>
  <c r="K269" i="4"/>
  <c r="K268" i="4"/>
  <c r="K265" i="4"/>
  <c r="K264" i="4"/>
  <c r="K263" i="4"/>
  <c r="K258" i="4"/>
  <c r="K259" i="4"/>
  <c r="K257" i="4"/>
  <c r="K253" i="4"/>
  <c r="K254" i="4"/>
  <c r="K252" i="4"/>
  <c r="K250" i="4"/>
  <c r="K249" i="4"/>
  <c r="K251" i="4"/>
  <c r="K248" i="4"/>
  <c r="K247" i="4"/>
  <c r="K241" i="4"/>
  <c r="K242" i="4"/>
  <c r="K244" i="4"/>
  <c r="K245" i="4"/>
  <c r="K246" i="4"/>
  <c r="K240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191" i="4"/>
  <c r="K188" i="4"/>
  <c r="K187" i="4"/>
  <c r="I186" i="4"/>
  <c r="I185" i="4" s="1"/>
  <c r="K184" i="4"/>
  <c r="K183" i="4"/>
  <c r="K182" i="4"/>
  <c r="K159" i="4"/>
  <c r="K160" i="4"/>
  <c r="K161" i="4"/>
  <c r="K162" i="4"/>
  <c r="K163" i="4"/>
  <c r="K164" i="4"/>
  <c r="K165" i="4"/>
  <c r="K166" i="4"/>
  <c r="K167" i="4"/>
  <c r="K169" i="4"/>
  <c r="K172" i="4"/>
  <c r="K173" i="4"/>
  <c r="K158" i="4"/>
  <c r="K152" i="4"/>
  <c r="K153" i="4"/>
  <c r="K154" i="4"/>
  <c r="K155" i="4"/>
  <c r="K156" i="4"/>
  <c r="K151" i="4"/>
  <c r="K147" i="4"/>
  <c r="K148" i="4"/>
  <c r="K146" i="4"/>
  <c r="K144" i="4"/>
  <c r="K142" i="4"/>
  <c r="K139" i="4"/>
  <c r="K140" i="4"/>
  <c r="K134" i="4"/>
  <c r="K133" i="4"/>
  <c r="K132" i="4"/>
  <c r="K130" i="4"/>
  <c r="K129" i="4"/>
  <c r="K119" i="4"/>
  <c r="K120" i="4"/>
  <c r="K121" i="4"/>
  <c r="K122" i="4"/>
  <c r="K123" i="4"/>
  <c r="K124" i="4"/>
  <c r="K125" i="4"/>
  <c r="K126" i="4"/>
  <c r="K127" i="4"/>
  <c r="K118" i="4"/>
  <c r="K112" i="4"/>
  <c r="K113" i="4"/>
  <c r="K114" i="4"/>
  <c r="K115" i="4"/>
  <c r="K116" i="4"/>
  <c r="K111" i="4"/>
  <c r="K108" i="4"/>
  <c r="K107" i="4"/>
  <c r="K101" i="4"/>
  <c r="K103" i="4"/>
  <c r="K104" i="4"/>
  <c r="K105" i="4"/>
  <c r="K106" i="4"/>
  <c r="K100" i="4"/>
  <c r="K94" i="4"/>
  <c r="K93" i="4"/>
  <c r="K83" i="4"/>
  <c r="K84" i="4"/>
  <c r="K86" i="4"/>
  <c r="K87" i="4"/>
  <c r="K89" i="4"/>
  <c r="K90" i="4"/>
  <c r="K91" i="4"/>
  <c r="K82" i="4"/>
  <c r="J83" i="4"/>
  <c r="J84" i="4"/>
  <c r="J85" i="4"/>
  <c r="J86" i="4"/>
  <c r="J87" i="4"/>
  <c r="J88" i="4"/>
  <c r="J89" i="4"/>
  <c r="J90" i="4"/>
  <c r="J91" i="4"/>
  <c r="J82" i="4"/>
  <c r="K69" i="4"/>
  <c r="K70" i="4"/>
  <c r="K71" i="4"/>
  <c r="K72" i="4"/>
  <c r="K73" i="4"/>
  <c r="K74" i="4"/>
  <c r="K75" i="4"/>
  <c r="K76" i="4"/>
  <c r="K77" i="4"/>
  <c r="K78" i="4"/>
  <c r="K79" i="4"/>
  <c r="K80" i="4"/>
  <c r="K68" i="4"/>
  <c r="K55" i="4"/>
  <c r="K56" i="4"/>
  <c r="K57" i="4"/>
  <c r="K58" i="4"/>
  <c r="K59" i="4"/>
  <c r="K60" i="4"/>
  <c r="K61" i="4"/>
  <c r="K62" i="4"/>
  <c r="K63" i="4"/>
  <c r="K64" i="4"/>
  <c r="K65" i="4"/>
  <c r="K66" i="4"/>
  <c r="K54" i="4"/>
  <c r="K52" i="4"/>
  <c r="K51" i="4"/>
  <c r="K42" i="4"/>
  <c r="K43" i="4"/>
  <c r="K44" i="4"/>
  <c r="K45" i="4"/>
  <c r="K46" i="4"/>
  <c r="K47" i="4"/>
  <c r="K48" i="4"/>
  <c r="K49" i="4"/>
  <c r="K41" i="4"/>
  <c r="K37" i="4"/>
  <c r="K38" i="4"/>
  <c r="K39" i="4"/>
  <c r="K36" i="4"/>
  <c r="K7" i="4"/>
  <c r="K6" i="4"/>
  <c r="K9" i="4"/>
  <c r="K13" i="4"/>
  <c r="K12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6" i="4"/>
  <c r="J359" i="4"/>
  <c r="J358" i="4" s="1"/>
  <c r="J357" i="4"/>
  <c r="J356" i="4" s="1"/>
  <c r="J354" i="4"/>
  <c r="J353" i="4"/>
  <c r="J352" i="4"/>
  <c r="J351" i="4"/>
  <c r="J350" i="4"/>
  <c r="J349" i="4"/>
  <c r="J347" i="4"/>
  <c r="J346" i="4"/>
  <c r="J345" i="4"/>
  <c r="J343" i="4"/>
  <c r="J342" i="4"/>
  <c r="J340" i="4"/>
  <c r="J339" i="4"/>
  <c r="J337" i="4"/>
  <c r="J336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09" i="4"/>
  <c r="J308" i="4"/>
  <c r="J307" i="4"/>
  <c r="J305" i="4"/>
  <c r="J304" i="4" s="1"/>
  <c r="J303" i="4"/>
  <c r="J302" i="4"/>
  <c r="J299" i="4"/>
  <c r="J298" i="4" s="1"/>
  <c r="J297" i="4"/>
  <c r="J296" i="4"/>
  <c r="J295" i="4"/>
  <c r="J294" i="4"/>
  <c r="J293" i="4"/>
  <c r="J292" i="4"/>
  <c r="J291" i="4"/>
  <c r="J290" i="4"/>
  <c r="J289" i="4"/>
  <c r="J287" i="4"/>
  <c r="J286" i="4"/>
  <c r="J283" i="4"/>
  <c r="J282" i="4" s="1"/>
  <c r="J281" i="4"/>
  <c r="J280" i="4"/>
  <c r="J278" i="4"/>
  <c r="J277" i="4"/>
  <c r="J276" i="4"/>
  <c r="J274" i="4"/>
  <c r="J271" i="4"/>
  <c r="J270" i="4"/>
  <c r="J269" i="4"/>
  <c r="J268" i="4"/>
  <c r="J265" i="4"/>
  <c r="J264" i="4"/>
  <c r="J263" i="4"/>
  <c r="J261" i="4"/>
  <c r="J260" i="4"/>
  <c r="J259" i="4"/>
  <c r="J258" i="4"/>
  <c r="J257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88" i="4"/>
  <c r="J187" i="4"/>
  <c r="J184" i="4"/>
  <c r="J183" i="4"/>
  <c r="J182" i="4"/>
  <c r="J179" i="4"/>
  <c r="J178" i="4"/>
  <c r="J177" i="4"/>
  <c r="J176" i="4"/>
  <c r="J175" i="4"/>
  <c r="J173" i="4"/>
  <c r="J172" i="4"/>
  <c r="J169" i="4"/>
  <c r="J168" i="4" s="1"/>
  <c r="J167" i="4"/>
  <c r="J166" i="4"/>
  <c r="J165" i="4"/>
  <c r="J164" i="4"/>
  <c r="J163" i="4"/>
  <c r="J162" i="4"/>
  <c r="J161" i="4"/>
  <c r="J160" i="4"/>
  <c r="J159" i="4"/>
  <c r="J158" i="4"/>
  <c r="J156" i="4"/>
  <c r="J155" i="4"/>
  <c r="J154" i="4"/>
  <c r="J153" i="4"/>
  <c r="J152" i="4"/>
  <c r="J151" i="4"/>
  <c r="J148" i="4"/>
  <c r="J147" i="4"/>
  <c r="J146" i="4"/>
  <c r="J144" i="4"/>
  <c r="J143" i="4" s="1"/>
  <c r="J142" i="4"/>
  <c r="J141" i="4" s="1"/>
  <c r="J140" i="4"/>
  <c r="J139" i="4"/>
  <c r="J135" i="4"/>
  <c r="J134" i="4"/>
  <c r="J133" i="4"/>
  <c r="J132" i="4"/>
  <c r="J130" i="4"/>
  <c r="J129" i="4"/>
  <c r="J127" i="4"/>
  <c r="J126" i="4"/>
  <c r="J125" i="4"/>
  <c r="J124" i="4"/>
  <c r="J123" i="4"/>
  <c r="J122" i="4"/>
  <c r="J121" i="4"/>
  <c r="J120" i="4"/>
  <c r="J119" i="4"/>
  <c r="J118" i="4"/>
  <c r="J116" i="4"/>
  <c r="J115" i="4"/>
  <c r="J114" i="4"/>
  <c r="J113" i="4"/>
  <c r="J112" i="4"/>
  <c r="J111" i="4"/>
  <c r="J108" i="4"/>
  <c r="J107" i="4"/>
  <c r="J106" i="4"/>
  <c r="J105" i="4"/>
  <c r="J104" i="4"/>
  <c r="J103" i="4"/>
  <c r="J101" i="4"/>
  <c r="J100" i="4"/>
  <c r="J94" i="4"/>
  <c r="J93" i="4"/>
  <c r="J92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2" i="4"/>
  <c r="J51" i="4"/>
  <c r="J49" i="4"/>
  <c r="J48" i="4"/>
  <c r="J47" i="4"/>
  <c r="J46" i="4"/>
  <c r="J45" i="4"/>
  <c r="J44" i="4"/>
  <c r="J43" i="4"/>
  <c r="J42" i="4"/>
  <c r="J41" i="4"/>
  <c r="J39" i="4"/>
  <c r="J38" i="4"/>
  <c r="J37" i="4"/>
  <c r="J36" i="4"/>
  <c r="J13" i="4"/>
  <c r="J12" i="4"/>
  <c r="J10" i="4"/>
  <c r="J9" i="4"/>
  <c r="J8" i="4" s="1"/>
  <c r="J7" i="4"/>
  <c r="J6" i="4"/>
  <c r="K311" i="4" l="1"/>
  <c r="I109" i="4"/>
  <c r="J301" i="4"/>
  <c r="I272" i="4"/>
  <c r="J117" i="4"/>
  <c r="J131" i="4"/>
  <c r="J174" i="4"/>
  <c r="J186" i="4"/>
  <c r="J181" i="4"/>
  <c r="J180" i="4" s="1"/>
  <c r="J256" i="4"/>
  <c r="J255" i="4" s="1"/>
  <c r="J267" i="4"/>
  <c r="J266" i="4" s="1"/>
  <c r="J279" i="4"/>
  <c r="J35" i="4"/>
  <c r="J53" i="4"/>
  <c r="J306" i="4"/>
  <c r="J348" i="4"/>
  <c r="J15" i="4"/>
  <c r="J5" i="4"/>
  <c r="J11" i="4"/>
  <c r="J157" i="4"/>
  <c r="K304" i="4"/>
  <c r="J40" i="4"/>
  <c r="J67" i="4"/>
  <c r="J150" i="4"/>
  <c r="J149" i="4" s="1"/>
  <c r="J285" i="4"/>
  <c r="J81" i="4"/>
  <c r="K168" i="4"/>
  <c r="J50" i="4"/>
  <c r="J110" i="4"/>
  <c r="J128" i="4"/>
  <c r="J145" i="4"/>
  <c r="J171" i="4"/>
  <c r="J170" i="4" s="1"/>
  <c r="J239" i="4"/>
  <c r="J262" i="4"/>
  <c r="J275" i="4"/>
  <c r="J288" i="4"/>
  <c r="J312" i="4"/>
  <c r="J311" i="4" s="1"/>
  <c r="J310" i="4" s="1"/>
  <c r="J338" i="4"/>
  <c r="J344" i="4"/>
  <c r="K5" i="4"/>
  <c r="I300" i="4"/>
  <c r="K11" i="4"/>
  <c r="K356" i="4"/>
  <c r="K40" i="4"/>
  <c r="K81" i="4"/>
  <c r="K131" i="4"/>
  <c r="K143" i="4"/>
  <c r="K239" i="4"/>
  <c r="K282" i="4"/>
  <c r="K335" i="4"/>
  <c r="K341" i="4"/>
  <c r="K358" i="4"/>
  <c r="K35" i="4"/>
  <c r="K67" i="4"/>
  <c r="K117" i="4"/>
  <c r="K141" i="4"/>
  <c r="I149" i="4"/>
  <c r="K157" i="4"/>
  <c r="K186" i="4"/>
  <c r="K262" i="4"/>
  <c r="K279" i="4"/>
  <c r="K288" i="4"/>
  <c r="K301" i="4"/>
  <c r="J190" i="4"/>
  <c r="K181" i="4"/>
  <c r="K128" i="4"/>
  <c r="J335" i="4"/>
  <c r="J341" i="4"/>
  <c r="K190" i="4"/>
  <c r="K348" i="4"/>
  <c r="K15" i="4"/>
  <c r="K53" i="4"/>
  <c r="K110" i="4"/>
  <c r="K150" i="4"/>
  <c r="K171" i="4"/>
  <c r="K174" i="4"/>
  <c r="K256" i="4"/>
  <c r="K267" i="4"/>
  <c r="K275" i="4"/>
  <c r="K338" i="4"/>
  <c r="K344" i="4"/>
  <c r="K8" i="4"/>
  <c r="K50" i="4"/>
  <c r="K145" i="4"/>
  <c r="K285" i="4"/>
  <c r="K298" i="4"/>
  <c r="K306" i="4"/>
  <c r="K310" i="4" l="1"/>
  <c r="J273" i="4"/>
  <c r="J272" i="4" s="1"/>
  <c r="J300" i="4"/>
  <c r="J284" i="4"/>
  <c r="J109" i="4"/>
  <c r="J189" i="4"/>
  <c r="J185" i="4" s="1"/>
  <c r="K273" i="4"/>
  <c r="K255" i="4"/>
  <c r="K284" i="4"/>
  <c r="K170" i="4"/>
  <c r="K189" i="4"/>
  <c r="K109" i="4"/>
  <c r="K266" i="4"/>
  <c r="K149" i="4"/>
  <c r="K180" i="4"/>
  <c r="K300" i="4"/>
  <c r="K272" i="4" l="1"/>
  <c r="K185" i="4"/>
  <c r="I137" i="4" l="1"/>
  <c r="I138" i="4"/>
  <c r="I102" i="4"/>
  <c r="I3" i="4" s="1"/>
  <c r="I136" i="4" l="1"/>
  <c r="J137" i="4"/>
  <c r="K137" i="4"/>
  <c r="K102" i="4"/>
  <c r="K3" i="4" s="1"/>
  <c r="I99" i="4"/>
  <c r="J102" i="4"/>
  <c r="K138" i="4"/>
  <c r="J138" i="4"/>
  <c r="J3" i="4" l="1"/>
  <c r="J136" i="4"/>
  <c r="I14" i="4"/>
  <c r="I360" i="4" s="1"/>
  <c r="K99" i="4"/>
  <c r="J99" i="4"/>
  <c r="K136" i="4"/>
  <c r="L344" i="4"/>
  <c r="K14" i="4" l="1"/>
  <c r="J14" i="4"/>
  <c r="J360" i="4"/>
  <c r="J1" i="4" s="1"/>
  <c r="K360" i="4"/>
  <c r="K1" i="4" s="1"/>
  <c r="I1" i="4" l="1"/>
</calcChain>
</file>

<file path=xl/sharedStrings.xml><?xml version="1.0" encoding="utf-8"?>
<sst xmlns="http://schemas.openxmlformats.org/spreadsheetml/2006/main" count="797" uniqueCount="470">
  <si>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</si>
  <si>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</si>
  <si>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</si>
  <si>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</si>
  <si>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</si>
  <si>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</si>
  <si>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</si>
  <si>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</si>
  <si>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</si>
  <si>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</si>
  <si>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</si>
  <si>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</si>
  <si>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</si>
  <si>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</si>
  <si>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</si>
  <si>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</si>
  <si>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</si>
  <si>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</si>
  <si>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</si>
  <si>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</si>
  <si>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</si>
  <si>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</si>
  <si>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</si>
  <si>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</si>
  <si>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</si>
  <si>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</si>
  <si>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</si>
  <si>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</si>
  <si>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</si>
  <si>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</si>
  <si>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</si>
  <si>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</si>
  <si>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</si>
  <si>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</si>
  <si>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</si>
  <si>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</si>
  <si>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METALI</t>
  </si>
  <si>
    <t>STANDARDI ZA ISPITIVANJE FIZIKALNO KEMIJSKIH POKAZATELJA</t>
  </si>
  <si>
    <t>OSNOVNI MATERIJAL I SIROVINE - TESTOVI ZA MIKROBIOLOGIJU, GRUPE: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</si>
  <si>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</si>
  <si>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</si>
  <si>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</si>
  <si>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</si>
  <si>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</si>
  <si>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</si>
  <si>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</si>
  <si>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</si>
  <si>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</si>
  <si>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</si>
  <si>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</si>
  <si>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</si>
  <si>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</si>
  <si>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</si>
  <si>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</si>
  <si>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</si>
  <si>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</si>
  <si>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</si>
  <si>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</si>
  <si>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</si>
  <si>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</si>
  <si>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</si>
  <si>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</si>
  <si>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</si>
  <si>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</si>
  <si>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</si>
  <si>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</si>
  <si>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</si>
  <si>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</si>
  <si>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</si>
  <si>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- MOLEKULARNA MIKROBIOLOGIJA, GRUPE:</t>
  </si>
  <si>
    <t>PLASTIČNI PRIBOR ZA PCR</t>
  </si>
  <si>
    <t>OSTALI PRIBOR ZA PCR I SEROLOGIJU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</si>
  <si>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</si>
  <si>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</si>
  <si>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</si>
  <si>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</si>
  <si>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</si>
  <si>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</si>
  <si>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</si>
  <si>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</si>
  <si>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</si>
  <si>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</si>
  <si>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</si>
  <si>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</si>
  <si>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</si>
  <si>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</si>
  <si>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</si>
  <si>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</si>
  <si>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</si>
  <si>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</si>
  <si>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</si>
  <si>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</si>
  <si>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</si>
  <si>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</si>
  <si>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</si>
  <si>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</si>
  <si>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</si>
  <si>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</si>
  <si>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</si>
  <si>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</si>
  <si>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</si>
  <si>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</si>
  <si>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</si>
  <si>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</si>
  <si>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</si>
  <si>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</si>
  <si>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</si>
  <si>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</si>
  <si>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</si>
  <si>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</si>
  <si>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</si>
  <si>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</si>
  <si>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</si>
  <si>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</si>
  <si>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</si>
  <si>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</si>
  <si>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</si>
  <si>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</si>
  <si>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</si>
  <si>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</si>
  <si>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</si>
  <si>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</si>
  <si>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</si>
  <si>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</si>
  <si>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</si>
  <si>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</si>
  <si>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</si>
  <si>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</si>
  <si>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</si>
  <si>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</si>
  <si>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</si>
  <si>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</si>
  <si>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</si>
  <si>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</si>
  <si>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</si>
  <si>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</si>
  <si>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</si>
  <si>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</si>
  <si>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</si>
  <si>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</si>
  <si>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</si>
  <si>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</si>
  <si>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</si>
  <si>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</si>
  <si>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</si>
  <si>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</si>
  <si>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</si>
  <si>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</si>
  <si>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</si>
  <si>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</si>
  <si>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</si>
  <si>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</si>
  <si>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</si>
  <si>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</si>
  <si>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</si>
  <si>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</si>
  <si>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</si>
  <si>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</si>
  <si>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</si>
  <si>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</si>
  <si>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</si>
  <si>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</si>
  <si>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</si>
  <si>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</si>
  <si>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</si>
  <si>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</si>
  <si>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</si>
  <si>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</si>
  <si>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</si>
  <si>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</si>
  <si>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</si>
  <si>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</si>
  <si>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</si>
  <si>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</si>
  <si>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</si>
  <si>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</si>
  <si>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</si>
  <si>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</si>
  <si>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</si>
  <si>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</si>
  <si>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</si>
  <si>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</si>
  <si>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</si>
  <si>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</si>
  <si>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</si>
  <si>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</si>
  <si>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</si>
  <si>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</si>
  <si>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</si>
  <si>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</si>
  <si>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</si>
  <si>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</si>
  <si>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</si>
  <si>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</si>
  <si>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</si>
  <si>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</si>
  <si>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</si>
  <si>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</si>
  <si>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</si>
  <si>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</si>
  <si>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</si>
  <si>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OSNOVNI MATERIJAL I SIROVINE - DISKOVI, GRUPE:</t>
  </si>
  <si>
    <t>REAGENSI I POTROŠNI MATERIJAL ZA MOLEKULARNU DETEKCIJU KARBAPENEMAZA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</si>
  <si>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</si>
  <si>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</si>
  <si>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</si>
  <si>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</si>
  <si>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</si>
  <si>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</si>
  <si>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</si>
  <si>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</si>
  <si>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</si>
  <si>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</si>
  <si>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</si>
  <si>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</si>
  <si>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</si>
  <si>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</si>
  <si>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</si>
  <si>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</si>
  <si>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</si>
  <si>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</si>
  <si>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</si>
  <si>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</si>
  <si>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</si>
  <si>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</si>
  <si>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</si>
  <si>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</si>
  <si>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</si>
  <si>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</si>
  <si>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</si>
  <si>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</si>
  <si>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</si>
  <si>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</si>
  <si>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</si>
  <si>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</si>
  <si>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>OSTALA ZAŠTITA ZA GLAVU, OČI, SLUH, RUKE, DIŠNI SUSTAV I DRUGO</t>
  </si>
  <si>
    <t>TONERI I TINTE</t>
  </si>
  <si>
    <t>EKOLOGIJA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</si>
  <si>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</si>
  <si>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</si>
  <si>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</si>
  <si>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</si>
  <si>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</si>
  <si>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</si>
  <si>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</si>
  <si>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</si>
  <si>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</si>
  <si>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</si>
  <si>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</si>
  <si>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</si>
  <si>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</si>
  <si>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 xml:space="preserve">79990000-0 </t>
  </si>
  <si>
    <t xml:space="preserve">18100000-0 </t>
  </si>
  <si>
    <t xml:space="preserve">79900000-3 </t>
  </si>
  <si>
    <t xml:space="preserve">34351100-3 </t>
  </si>
  <si>
    <t xml:space="preserve">38000000-5 </t>
  </si>
  <si>
    <t>USLUGE NA IZRADI BIOMETEOROLOŠKE PROGNOZE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</si>
  <si>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</si>
  <si>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</si>
  <si>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</si>
  <si>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</si>
  <si>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</si>
  <si>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</si>
  <si>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 xml:space="preserve">50531100-7 </t>
  </si>
  <si>
    <t xml:space="preserve">90915000-4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</si>
  <si>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</si>
  <si>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</si>
  <si>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</si>
  <si>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</si>
  <si>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</si>
  <si>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</si>
  <si>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</si>
  <si>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</si>
  <si>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</si>
  <si>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KITOVI I POTROŠNI MATERIJAL ZA DETEKCIJU PATOGENA</t>
  </si>
  <si>
    <t>POTROŠNI MATERIJAL ZA U POTPUNOSTI AUTOMATIZIRANU MOLEKULARNU DETEKCIJU SARS-COV-2 I SPOLNO PRENOSIVIH PATOGENA</t>
  </si>
  <si>
    <t>TEST ZA MOLEKULARNU DETEKCIJU VIRUSA U STOLICI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</si>
  <si>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</si>
  <si>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</si>
  <si>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</si>
  <si>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</si>
  <si>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</si>
  <si>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</si>
  <si>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</si>
  <si>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</si>
  <si>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</si>
  <si>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</si>
  <si>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</si>
  <si>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</si>
  <si>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</si>
  <si>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</si>
  <si>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</si>
  <si>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</si>
  <si>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</si>
  <si>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</si>
  <si>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</si>
  <si>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</si>
  <si>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</si>
  <si>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</si>
  <si>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</si>
  <si>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</si>
  <si>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</si>
  <si>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</si>
  <si>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</si>
  <si>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</si>
  <si>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</si>
  <si>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</si>
  <si>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</si>
  <si>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 xml:space="preserve">RADNA I ZAŠTITNA OBUĆA ZA RAD U ZATVORENOM 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</si>
  <si>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</si>
  <si>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</si>
  <si>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</si>
  <si>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</si>
  <si>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</si>
  <si>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</si>
  <si>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</si>
  <si>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</si>
  <si>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</si>
  <si>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NASTAVCI ZA PIPETE, PIPETE ZA COVID 19</t>
  </si>
  <si>
    <t>UMJERAVANJE MJERILA VOLUMENA</t>
  </si>
  <si>
    <t>ZAKONSKA ISPITIVANJA IZ PODRUČJA ZAŠTITE NA RADU</t>
  </si>
  <si>
    <t>71632000-7</t>
  </si>
  <si>
    <t>31000000-6</t>
  </si>
  <si>
    <t>OSNOVNI MATERIJAL I SIROVINE  - SREDSTVA ZA DDD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</si>
  <si>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</si>
  <si>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</si>
  <si>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</si>
  <si>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</si>
  <si>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</si>
  <si>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</si>
  <si>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GENOTIPIZACIJSKI TEST ZA DETEKCIJU BORDETELLA PERTUSSIS I BORDETELLA PARAPERTUSSIS</t>
  </si>
  <si>
    <t>ODRŽAVANJE SUSTAVA TEHNIČKE ZAŠTITE - GRUPE:</t>
  </si>
  <si>
    <t>60 DANA</t>
  </si>
  <si>
    <t>PREGOVARAČKI POSTUPAK BEZ PRETHODNE OBJAVE</t>
  </si>
  <si>
    <t>I. KVARTAL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</si>
  <si>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</si>
  <si>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</si>
  <si>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</si>
  <si>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</si>
  <si>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PERKIN ELMER, ANTON PAAR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</si>
  <si>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</si>
  <si>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</si>
  <si>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</si>
  <si>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</si>
  <si>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</si>
  <si>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</si>
  <si>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</si>
  <si>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</si>
  <si>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</si>
  <si>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</si>
  <si>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</si>
  <si>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</si>
  <si>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</si>
  <si>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</si>
  <si>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</si>
  <si>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</si>
  <si>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</si>
  <si>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</si>
  <si>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</si>
  <si>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</si>
  <si>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</si>
  <si>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</si>
  <si>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</si>
  <si>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</si>
  <si>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ODRŽAVANJE SUSTAVA "EPIDEMICOM"</t>
  </si>
  <si>
    <t>ODRŽAVANJE SUSTAVA ZA PLAĆE "KORWIN"</t>
  </si>
  <si>
    <t>ODRŽAVANJE SUSTAVA VIDEONADZORA I KONTROLE PRISTUPA</t>
  </si>
  <si>
    <t>DISPENZORI, BIRETE I PIPETE</t>
  </si>
  <si>
    <t>TERMOMETRI</t>
  </si>
  <si>
    <t>71356300-1</t>
  </si>
  <si>
    <t>USLUGA OPREMANJA PROSTORA I TEHNIČKA PODRŠKA U SKLOPU PROGRAMA SAJAM ZDRAVLJA "ŠTAMPAR U TVOM KVARTU"</t>
  </si>
  <si>
    <t>KITOVI ZA BROJANJE SOMATSKIH KOLIFAGA</t>
  </si>
  <si>
    <t>GOTOVE COLILERT PODLOGE ZA KOLIFORME I E. COLI MPN</t>
  </si>
  <si>
    <t xml:space="preserve">ODRŽAVANJE POSTOJEĆEG SUSTAVA AUTOMATIZIRANIH MJERNIH STANICA (PROGRAM EKO KARTA GRADA ZAGREBA), GRUPE: </t>
  </si>
  <si>
    <t>ODRŽAVANJE MJERNIH STANICA ZA PRAĆENJE KVALITETE ZRAKA</t>
  </si>
  <si>
    <t xml:space="preserve">NAJAM I ODRŽAVANJE MJERNIH STANICE ZA PRAĆENJE KVALITETE ZRAKA </t>
  </si>
  <si>
    <t>KITOVI ZA IZOLACIJU I PROČIŠĆAVANJE DNA IZ OKOLIŠNIH UZORAKA I HRANE</t>
  </si>
  <si>
    <t>KITOVI ZA DETEKCIJU I KVANTIFIKACIJU ALERGENA I DETEKCIJU RAZLIČITIH ŽIVOTINJSKIH VRSTA IZ OKOLIŠNIH UZORAKA I HRANE</t>
  </si>
  <si>
    <t>KITOVI ZA DETEKCIJU PATOGENIH MIKROORGANIZAMA IZ OKOLIŠNIH UZORAKA I HRANE</t>
  </si>
  <si>
    <t>KITOVI ZA GMO SCREENING UZORKA HRANE</t>
  </si>
  <si>
    <t>IMUNOKROMATOGRAFSKI TEST ZA DETEKCIJU KARBAPENEMAZA U ENTEROBAKTERIJA</t>
  </si>
  <si>
    <t>ODRŽAVANJE SUSTAVA ZA PRAĆENJE VOZILA "SMARTIVO"</t>
  </si>
  <si>
    <t>ODRŽAVANJE SUSTAVA ZA EVIDENCIJU RADNOG VREMENA "BASYS TIME"</t>
  </si>
  <si>
    <t>ODRŽAVANJE DISKOVNIH POLJA</t>
  </si>
  <si>
    <t>OSTALE RAČUNALNE USLUGE (ODRŽAVANJE MREŽNE I SERVERSKE INFRASTRUKTURE)</t>
  </si>
  <si>
    <t>POTROŠNI MATERIJAL I PRIBOR ZA LABORATORIJSKE UREĐAJE</t>
  </si>
  <si>
    <t>OBNOVA FORTIGATE SIGURNOSNE INFRASTRUKTURE</t>
  </si>
  <si>
    <t>72700000-7</t>
  </si>
  <si>
    <t xml:space="preserve">PLAN NABAVE MATERIJALA, ENERGIJE I USLUGA ZA 2025. GODINU </t>
  </si>
  <si>
    <t xml:space="preserve"> PROCIJENJENA VRIJEDNOST ZA 2025. GODINU </t>
  </si>
  <si>
    <t>POTROŠNI MATERIJAL ZA AUTOMATSKU IZOLACIJU VIRUSNE NUKLEINSKE KISELINE KOMPATIBILAN S UREĐAJEM GENEROTEX 96</t>
  </si>
  <si>
    <t>RADNA I ZAŠTITNA ODJEĆA BIJELI PROGRAM</t>
  </si>
  <si>
    <t>RADNA I ZAŠTITNA OBUĆA ZA RAD NA OTVORENOM</t>
  </si>
  <si>
    <t>ODRŽAVANJE SUSTAVA ZA EKOLOGIJU "PAKEL"</t>
  </si>
  <si>
    <t>ODRŽAVANJE SUSTAVA ZA MIKROBIOLOGIJU "OPENERP"</t>
  </si>
  <si>
    <t>ODRŽAVANJE SUSTAVA ZA  PREVENCIJU OVISNOSTI "PAKEL"</t>
  </si>
  <si>
    <t>ODRŽAVANJE APLIKACIJE ZA EPIDEMIOLOGIJU  "PAKEL"</t>
  </si>
  <si>
    <t>ODRŽAVANJE SUSTAVA ZA GOSPODARSTVENE POSLOVE "PAKEL"</t>
  </si>
  <si>
    <t>ODRŽAVANJE APLIKACIJE ZA MAMOGRAFIJU "MAMMA-ZG"</t>
  </si>
  <si>
    <t>ODRŽAVANJA APLIKACIJE ZA KADROVSKE POSLOVE "PAKEL"</t>
  </si>
  <si>
    <t>ODRŽAVANJE ISITE 3 SUSTAVA ZA PODRŠKU WEB PORTALA "ISITE3"</t>
  </si>
  <si>
    <t>ODRŽAVANJE APLIKACIJE PROGRAMSKE PODRŠKE U ORDINACIJAMA ŠKOLSKE I ADOLESCENTNE MEDICINE "COMPLETE PREVENTION"</t>
  </si>
  <si>
    <t>ODRŽAVANJE SUSTAVA ZA CENTAR ZA PREVENTIVNU MEDICINU "PAKEL"</t>
  </si>
  <si>
    <t>ODRŽAVANJE SUSTAVA ZA ZAŠTITU LJUDI I IMOVINE "PAKEL"</t>
  </si>
  <si>
    <t>ODRŽAVANJE SUSTAVA ZA NABAVU I SKLADIŠNO POSLOVANJE I PROIZVODNJU PODLOGA "PAKEL"</t>
  </si>
  <si>
    <t>ODRŽAVANJE PROGRAMA ZA ŠKOLSKU MEDICINU  "E KALENDAR"</t>
  </si>
  <si>
    <t>ODRŽAVANJE SUSTAVA ZA UREDSKO POSLOVANJE "PAKEL E-URED"</t>
  </si>
  <si>
    <t>ODRŽAVANJE PROGRAMSKOG RJEŠENJA EKOLOŠKA KARTA GRADA ZAGREBA</t>
  </si>
  <si>
    <t>USLUGE TEKUĆEG ODRŽAVANJA LABORATORIJSKE OPREME PROIZVOĐAČA / OLYMPUS</t>
  </si>
  <si>
    <t>OBNOVA SIGURNOSNIH RJEŠENJA, 2 GRUPE</t>
  </si>
  <si>
    <t>OBNOVA NETWRIX SUSTAVA ZA ADMINISTRACIJU AD-A</t>
  </si>
  <si>
    <t>STANDARDI ZA MJERENJE IZOTOPA</t>
  </si>
  <si>
    <t>POTROŠNI MATERIJAL ZA AUTOMATSKU IZOLACIJU VIRUSNE NUKLEINSKE KISELINE KOMPATIBILAN S UREĐAJEM QIAGEN</t>
  </si>
  <si>
    <t>STANDARDI ZA IONSKU KROMATOGRAFIJU</t>
  </si>
  <si>
    <t>OSTALE INTELEKTURALNE USLUGE - IZRADA PROJEKATA</t>
  </si>
  <si>
    <t>IZRADA PROJEKTA ZGRADA C MIKROBIOLOGIJA</t>
  </si>
  <si>
    <t xml:space="preserve">IZRADA PROJEKTA ZA UREĐENJE VANJSKIH LOKACIJA </t>
  </si>
  <si>
    <t>KITOVI, REAGENSI I OSTALI POTROŠNI MATERIJAL ZA MULTIPLEX I REAL-TIME PCR TESTOVE I SEKVENCIRANJE, GRUPE:</t>
  </si>
  <si>
    <t>POTROŠNI MATERIJAL I REAGENSI ZA SEKVENCIRANJE</t>
  </si>
  <si>
    <t>ZAJEDNIČKA NABAVA PROVODI GRAD ZAGREB KAO SREDIŠNJE TIJELO ZA NABAVU</t>
  </si>
  <si>
    <t>71220000-6</t>
  </si>
  <si>
    <t>UGOVOR</t>
  </si>
  <si>
    <t xml:space="preserve">II. KVARTAL </t>
  </si>
  <si>
    <t>4 MJESECA</t>
  </si>
  <si>
    <t xml:space="preserve">III. KVARTAL </t>
  </si>
  <si>
    <t>72212730-5</t>
  </si>
  <si>
    <t>90 DANA</t>
  </si>
  <si>
    <t>SUSTAV ZA KIBERNETIČKU SIGURNOST</t>
  </si>
  <si>
    <t xml:space="preserve">34100000-8 </t>
  </si>
  <si>
    <t>5 GODINA</t>
  </si>
  <si>
    <t>ZAKUPNINE I NAJAMNINE ZA VOZILA - NABAVA 25 VOZILA PUTEM OPERATIVNOG LEASINGA NA RAZDOBLJE OD 5 GODINA</t>
  </si>
  <si>
    <t>2. GODINE</t>
  </si>
  <si>
    <t>USLUGE TEKUĆEG ODRŽAVANJA LABORATORIJSKE OPREME PROIZVOĐAČA / METTLER TOLEDO, XS INSTRUMENTS</t>
  </si>
  <si>
    <t>USLUGE TEKUĆEG ODRŽAVANJA LABORATORIJSKE OPREME PROIZVOĐAČA /  WTW, MEMMERT, NABRETHERM, BHEROTEST, BURKHARD, HACH, SCHOTT, HEIDOLPH,  SARTORIUS, GRANT</t>
  </si>
  <si>
    <t>USLUGE TEKUĆEG ODRŽAVANJA LABORATORIJSKE OPREME PROIZVOĐAČA /  CAMSPEC</t>
  </si>
  <si>
    <t>USLUGE TEKUĆEG ODRŽAVANJA LABORATORIJSKE OPREME PROIZVOĐAČA / THERMO SCIENTIFIC</t>
  </si>
  <si>
    <t>USLUGE TEKUĆEG ODRŽAVANJA LABORATORIJSKE OPREME PROIZVOĐAČA / ANALITIK JENA</t>
  </si>
  <si>
    <t>USLUGE TEKUĆEG ODRŽAVANJA LABORATORIJSKE OPREME PROIZVOĐAČA / LTH, KW, ARCTIKO</t>
  </si>
  <si>
    <t>USLUGE TEKUĆEG ODRŽAVANJA LABORATORIJSKE OPREME PROIZVOĐAČA /  CEM PHOENIX, SAMSUNG</t>
  </si>
  <si>
    <t>USLUGE TEKUĆEG ODRŽAVANJA LABORATORIJSKE OPREME PROIZVOĐAČA /  HERAUS INSTRUMENTS</t>
  </si>
  <si>
    <t>USLUGE TEKUĆEG ODRŽAVANJA LABORATORIJSKE OPREME PROIZVOĐAČA /  BIOMERIEUX</t>
  </si>
  <si>
    <t>USLUGE TEKUĆEG ODRŽAVANJA LABORATORIJSKE OPREME PROIZVOĐAČA / THERMO</t>
  </si>
  <si>
    <t>USLUGE TEKUĆEG ODRŽAVANJA LABORATORIJSKE OPREME PROIZVOĐAČA / MRC SCIENTIFIC INSTRUMENTS</t>
  </si>
  <si>
    <t>USLUGE TEKUĆEG ODRŽAVANJA LABORATORIJSKE OPREME PROIZVOĐAČA /  GERHARDT SOXTHERM, OI ANALYTICAL</t>
  </si>
  <si>
    <t>USLUGE TEKUĆEG ODRŽAVANJA LABORATORIJSKE OPREME PROIZVOĐAČA /  TESTO, GEOTECH</t>
  </si>
  <si>
    <t>USLUGE TEKUĆEG ODRŽAVANJA LABORATORIJSKE OPREME PROIZVOĐAČA / FLUKE</t>
  </si>
  <si>
    <t>USLUGE TEKUĆEG ODRŽAVANJA LABORATORIJSKE OPREME PROIZVOĐAČA / INKO</t>
  </si>
  <si>
    <t>USLUGE TEKUĆEG ODRŽAVANJA LABORATORIJSKE OPREME PROIZVOĐAČA / GORENJE</t>
  </si>
  <si>
    <t>USLUGE TEKUĆEG ODRŽAVANJA LABORATORIJSKE OPREME PROIZVOĐAČA / MB FRIGO</t>
  </si>
  <si>
    <t>USLUGE TEKUĆEG ODRŽAVANJA LABORATORIJSKE OPREME PROIZVOĐAČA / NEOS</t>
  </si>
  <si>
    <t>USLUGE TEKUĆEG ODRŽAVANJA LABORATORIJSKE OPREME PROIZVOĐAČA / BIOFIRE</t>
  </si>
  <si>
    <t>USLUGE TEKUĆEG ODRŽAVANJA LABORATORIJSKE OPREME PROIZVOĐAČA / BIOMERIEUX - MIKROBIOLOGIJA</t>
  </si>
  <si>
    <t>USLUGE TEKUĆEG ODRŽAVANJA LABORATORIJSKE OPREME PROIZVOĐAČA / ELITECH GROUP</t>
  </si>
  <si>
    <t>USLUGE TEKUĆEG ODRŽAVANJA LABORATORIJSKE OPREME PROIZVOĐAČA / BECTON DICKINSON</t>
  </si>
  <si>
    <t>USLUGE TEKUĆEG ODRŽAVANJA LABORATORIJSKE OPREME PROIZVOĐAČA / AUSDIAGNOSTIC</t>
  </si>
  <si>
    <t>USLUGE TEKUĆEG ODRŽAVANJA LABORATORIJSKE OPREME PROIZVOĐAČA / SYSMEX</t>
  </si>
  <si>
    <t>USLUGE TEKUĆEG ODRŽAVANJA LABORATORIJSKE OPREME PROIZVOĐAČA / KLIMAOPREMA</t>
  </si>
  <si>
    <t>USLUGE TEKUĆEG ODRŽAVANJA LABORATORIJSKE OPREME PROIZVOĐAČA / BIOTOOL</t>
  </si>
  <si>
    <t>USLUGE TEKUĆEG ODRŽAVANJA LABORATORIJSKE OPREME PROIZVOĐAČA / KONČAR</t>
  </si>
  <si>
    <t>USLUGE TEKUĆEG ODRŽAVANJA LABORATORIJSKE OPREME PROIZVOĐAČA / INTERKLIMAT</t>
  </si>
  <si>
    <t>USLUGE TEKUĆEG ODRŽAVANJA LABORATORIJSKE OPREME PROIZVOĐAČA / MMM</t>
  </si>
  <si>
    <t>POPIS POSTUPAKA NABAVE MATERIJALA, ENERGIJE I USLUGA KOJI SU PROVEDENI U 2024. GODINI ILI SU U POSTUPKU NABAVE, A REZULTAT KOJIH JE SKLAPANJE OKVIRNOG SPORAZUMA / UGOVORA O JAVNOJ NABAVI KOJI ĆE BITI REALIZIRAN U 2025. GODINI</t>
  </si>
  <si>
    <t>EVV-05-2023, EVV-03-2024
(EVV-05-2023 -G.3)</t>
  </si>
  <si>
    <t>PROVODI GRAD ZAGREB KAO SREDIŠNJE TIJELO ZA NABAVU
DECENTRALIZIRANA SREDSTVA</t>
  </si>
  <si>
    <t>UGOVORENA VRIJEDNOST ZA 5 GODINA</t>
  </si>
  <si>
    <t xml:space="preserve"> 2 GODINE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</si>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</sst>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/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3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5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2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right" vertical="center"/>
    </xf>
    <xf numFmtId="3" fontId="3" fillId="6" borderId="5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7" fontId="3" fillId="6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3" fontId="2" fillId="4" borderId="5" xfId="0" applyNumberFormat="1" applyFont="1" applyFill="1" applyBorder="1" applyAlignment="1">
      <alignment horizontal="right" vertical="center"/>
    </xf>
    <xf numFmtId="17" fontId="3" fillId="5" borderId="5" xfId="0" applyNumberFormat="1" applyFont="1" applyFill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3" fontId="3" fillId="7" borderId="11" xfId="0" applyNumberFormat="1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3" fillId="6" borderId="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 wrapText="1"/>
    </xf>
    <xf numFmtId="3" fontId="3" fillId="5" borderId="14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49" fontId="3" fillId="7" borderId="17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3" fontId="3" fillId="7" borderId="17" xfId="0" applyNumberFormat="1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 wrapText="1"/>
    </xf>
    <xf numFmtId="3" fontId="3" fillId="7" borderId="20" xfId="0" applyNumberFormat="1" applyFont="1" applyFill="1" applyBorder="1" applyAlignment="1">
      <alignment horizontal="right" vertical="center"/>
    </xf>
    <xf numFmtId="3" fontId="3" fillId="7" borderId="20" xfId="0" applyNumberFormat="1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2" borderId="5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center" wrapText="1"/>
    </xf>
    <xf numFmtId="3" fontId="3" fillId="6" borderId="23" xfId="0" applyNumberFormat="1" applyFont="1" applyFill="1" applyBorder="1" applyAlignment="1">
      <alignment horizontal="right" vertical="center"/>
    </xf>
    <xf numFmtId="0" fontId="3" fillId="6" borderId="24" xfId="0" applyFont="1" applyFill="1" applyBorder="1"/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F9F7FB"/>
      <color rgb="FFEDF1F9"/>
      <color rgb="FF421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E9B6-42B9-4055-92A3-9C5E371073A3}">
  <sheetPr>
    <pageSetUpPr fitToPage="1"/>
  </sheetPr>
  <dimension ref="A1:M361"/>
  <sheetViews>
    <sheetView tabSelected="1" view="pageLayout" topLeftCell="A176" zoomScaleNormal="85" workbookViewId="0">
      <selection activeCell="G246" sqref="G246"/>
    </sheetView>
  </sheetViews>
  <sheetFormatPr defaultRowHeight="12.75" x14ac:dyDescent="0.2"/>
  <cols>
    <col min="1" max="1" width="15.7109375" style="100" customWidth="1"/>
    <col min="2" max="2" width="15.7109375" style="17" customWidth="1"/>
    <col min="3" max="4" width="15.7109375" style="100" customWidth="1"/>
    <col min="5" max="5" width="15.7109375" style="101" customWidth="1"/>
    <col min="6" max="6" width="20.7109375" style="100" customWidth="1"/>
    <col min="7" max="7" width="15.7109375" style="100" customWidth="1"/>
    <col min="8" max="8" width="60.7109375" style="15" customWidth="1"/>
    <col min="9" max="11" width="15.7109375" style="103" customWidth="1"/>
    <col min="12" max="12" width="15.7109375" style="16" customWidth="1"/>
    <col min="13" max="13" width="25.7109375" style="17" customWidth="1"/>
    <col min="14" max="16384" width="9.140625" style="15"/>
  </cols>
  <sheetData>
    <row r="1" spans="1:13" s="134" customFormat="1" ht="15" customHeight="1" thickBot="1" x14ac:dyDescent="0.25">
      <c r="A1" s="130"/>
      <c r="B1" s="131"/>
      <c r="C1" s="130"/>
      <c r="D1" s="130"/>
      <c r="E1" s="132"/>
      <c r="F1" s="130"/>
      <c r="G1" s="130"/>
      <c r="I1" s="106">
        <f>I3-I360</f>
        <v>0</v>
      </c>
      <c r="J1" s="106">
        <f>J3-J360</f>
        <v>0</v>
      </c>
      <c r="K1" s="106">
        <f>K3-K360</f>
        <v>0</v>
      </c>
      <c r="L1" s="133"/>
      <c r="M1" s="131"/>
    </row>
    <row r="2" spans="1:13" ht="35.1" customHeight="1" thickTop="1" thickBot="1" x14ac:dyDescent="0.25">
      <c r="A2" s="172" t="s">
        <v>388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spans="1:13" s="134" customFormat="1" ht="15" customHeight="1" thickTop="1" thickBot="1" x14ac:dyDescent="0.25">
      <c r="A3" s="130"/>
      <c r="B3" s="131"/>
      <c r="C3" s="130"/>
      <c r="D3" s="130"/>
      <c r="E3" s="132"/>
      <c r="F3" s="130"/>
      <c r="G3" s="130"/>
      <c r="H3" s="171"/>
      <c r="I3" s="106">
        <f>I6+I7+I9+I10+I12+I13+SUM(I16:I34)+SUM(I36:I39)+SUM(I41:I49)+SUM(I51:I52)+SUM(I54:I66)+SUM(I68:I80)+SUM(I82:I91)+I92+I93+I94+SUM(I100:I106)+I107+I108+SUM(I111:I116)+SUM(I118:I127)+SUM(I129:I130)+I132+I133+I134+I135+SUM(I137:I140)+I142+I144+I146+I147+I148+SUM(I151:I156)+SUM(I158:I166)+I167+I169+I172+I173+I175+I176+I177+I178+I179+I182+I183+I184+I187+I188+SUM(I191:I238)+SUM(I240:I246)+I247+I248+I249+I250+I251+I252+I253+I254+SUM(I257:I259)+I260+SUM(I263:I265)+I268+I269+I270+I271+I274+I276+I277+I278+I280+I281+I283+I286+I287+SUM(I289:I297)+I299+I302+I303+I305+I307+I308+I309+SUM(I313:I332)+I333+I334+SUM(I336:I337)+I339+I340+I342+I343+I345+I346+I347+I349+I350+I351+I352+I353+I354+I355+I357+I359+I261+I96+I97+I98</f>
        <v>6157550</v>
      </c>
      <c r="J3" s="106">
        <f t="shared" ref="J3:K3" si="0">J6+J7+J9+J10+J12+J13+SUM(J16:J34)+SUM(J36:J39)+SUM(J41:J49)+SUM(J51:J52)+SUM(J54:J66)+SUM(J68:J80)+SUM(J82:J91)+J92+J93+J94+SUM(J100:J106)+J107+J108+SUM(J111:J116)+SUM(J118:J127)+SUM(J129:J130)+J132+J133+J134+J135+SUM(J137:J140)+J142+J144+J146+J147+J148+SUM(J151:J156)+SUM(J158:J166)+J167+J169+J172+J173+J175+J176+J177+J178+J179+J182+J183+J184+J187+J188+SUM(J191:J238)+SUM(J240:J246)+J247+J248+J249+J250+J251+J252+J253+J254+SUM(J257:J259)+J260+SUM(J263:J265)+J268+J269+J270+J271+J274+J276+J277+J278+J280+J281+J283+J286+J287+SUM(J289:J297)+J299+J302+J303+J305+J307+J308+J309+SUM(J313:J332)+J333+J334+SUM(J336:J337)+J339+J340+J342+J343+J345+J346+J347+J349+J350+J351+J352+J353+J354+J355+J357+J359+J261+J96+J97+J98</f>
        <v>7643837.5</v>
      </c>
      <c r="K3" s="106">
        <f t="shared" si="0"/>
        <v>5366811.5</v>
      </c>
      <c r="L3" s="133"/>
      <c r="M3" s="131"/>
    </row>
    <row r="4" spans="1:13" s="100" customFormat="1" ht="69.95" customHeight="1" thickTop="1" thickBot="1" x14ac:dyDescent="0.3">
      <c r="A4" s="124" t="s">
        <v>200</v>
      </c>
      <c r="B4" s="125" t="s">
        <v>1</v>
      </c>
      <c r="C4" s="125" t="s">
        <v>2</v>
      </c>
      <c r="D4" s="125" t="s">
        <v>3</v>
      </c>
      <c r="E4" s="126" t="s">
        <v>4</v>
      </c>
      <c r="F4" s="125" t="s">
        <v>357</v>
      </c>
      <c r="G4" s="125" t="s">
        <v>358</v>
      </c>
      <c r="H4" s="127" t="s">
        <v>5</v>
      </c>
      <c r="I4" s="128" t="s">
        <v>389</v>
      </c>
      <c r="J4" s="128" t="s">
        <v>359</v>
      </c>
      <c r="K4" s="128" t="s">
        <v>337</v>
      </c>
      <c r="L4" s="128" t="s">
        <v>194</v>
      </c>
      <c r="M4" s="129" t="s">
        <v>195</v>
      </c>
    </row>
    <row r="5" spans="1:13" ht="35.1" customHeight="1" thickTop="1" x14ac:dyDescent="0.2">
      <c r="A5" s="117"/>
      <c r="B5" s="118"/>
      <c r="C5" s="118"/>
      <c r="D5" s="118"/>
      <c r="E5" s="118"/>
      <c r="F5" s="118"/>
      <c r="G5" s="119">
        <v>32211</v>
      </c>
      <c r="H5" s="120" t="s">
        <v>6</v>
      </c>
      <c r="I5" s="121">
        <f>SUM(I6:I7)</f>
        <v>50000</v>
      </c>
      <c r="J5" s="121">
        <f t="shared" ref="J5:K5" si="1">SUM(J6:J7)</f>
        <v>62500</v>
      </c>
      <c r="K5" s="121">
        <f t="shared" si="1"/>
        <v>59500</v>
      </c>
      <c r="L5" s="122"/>
      <c r="M5" s="123"/>
    </row>
    <row r="6" spans="1:13" ht="35.1" customHeight="1" x14ac:dyDescent="0.2">
      <c r="A6" s="18"/>
      <c r="B6" s="19" t="s">
        <v>131</v>
      </c>
      <c r="C6" s="19" t="s">
        <v>7</v>
      </c>
      <c r="D6" s="19"/>
      <c r="E6" s="20"/>
      <c r="F6" s="19"/>
      <c r="G6" s="21"/>
      <c r="H6" s="12" t="s">
        <v>6</v>
      </c>
      <c r="I6" s="14">
        <v>25000</v>
      </c>
      <c r="J6" s="14">
        <f t="shared" ref="J6:J69" si="2">I6*1.25</f>
        <v>31250</v>
      </c>
      <c r="K6" s="14">
        <f>I6*1.19</f>
        <v>29750</v>
      </c>
      <c r="L6" s="11" t="s">
        <v>197</v>
      </c>
      <c r="M6" s="2"/>
    </row>
    <row r="7" spans="1:13" ht="35.1" customHeight="1" x14ac:dyDescent="0.2">
      <c r="A7" s="18"/>
      <c r="B7" s="22">
        <v>30125000</v>
      </c>
      <c r="C7" s="19" t="s">
        <v>7</v>
      </c>
      <c r="D7" s="19"/>
      <c r="E7" s="20"/>
      <c r="F7" s="19"/>
      <c r="G7" s="21"/>
      <c r="H7" s="23" t="s">
        <v>236</v>
      </c>
      <c r="I7" s="14">
        <v>25000</v>
      </c>
      <c r="J7" s="14">
        <f t="shared" si="2"/>
        <v>31250</v>
      </c>
      <c r="K7" s="14">
        <f>I7*1.19</f>
        <v>29750</v>
      </c>
      <c r="L7" s="11" t="s">
        <v>197</v>
      </c>
      <c r="M7" s="2" t="s">
        <v>224</v>
      </c>
    </row>
    <row r="8" spans="1:13" ht="35.1" customHeight="1" x14ac:dyDescent="0.2">
      <c r="A8" s="24"/>
      <c r="B8" s="25"/>
      <c r="C8" s="25"/>
      <c r="D8" s="25"/>
      <c r="E8" s="25"/>
      <c r="F8" s="25"/>
      <c r="G8" s="26">
        <v>32212</v>
      </c>
      <c r="H8" s="27" t="s">
        <v>244</v>
      </c>
      <c r="I8" s="28">
        <f>I9</f>
        <v>4000</v>
      </c>
      <c r="J8" s="28">
        <f t="shared" ref="J8:K8" si="3">J9</f>
        <v>5000</v>
      </c>
      <c r="K8" s="28">
        <f t="shared" si="3"/>
        <v>4760</v>
      </c>
      <c r="L8" s="29"/>
      <c r="M8" s="30"/>
    </row>
    <row r="9" spans="1:13" ht="35.1" customHeight="1" x14ac:dyDescent="0.2">
      <c r="A9" s="18"/>
      <c r="B9" s="19" t="s">
        <v>246</v>
      </c>
      <c r="C9" s="19" t="s">
        <v>7</v>
      </c>
      <c r="D9" s="19"/>
      <c r="E9" s="20"/>
      <c r="F9" s="19"/>
      <c r="G9" s="21"/>
      <c r="H9" s="23" t="s">
        <v>245</v>
      </c>
      <c r="I9" s="14">
        <v>4000</v>
      </c>
      <c r="J9" s="14">
        <f t="shared" si="2"/>
        <v>5000</v>
      </c>
      <c r="K9" s="14">
        <f>I9*1.19</f>
        <v>4760</v>
      </c>
      <c r="L9" s="11" t="s">
        <v>197</v>
      </c>
      <c r="M9" s="2"/>
    </row>
    <row r="10" spans="1:13" ht="35.1" customHeight="1" x14ac:dyDescent="0.2">
      <c r="A10" s="24"/>
      <c r="B10" s="25">
        <v>39830000</v>
      </c>
      <c r="C10" s="25" t="s">
        <v>7</v>
      </c>
      <c r="D10" s="25"/>
      <c r="E10" s="25"/>
      <c r="F10" s="25"/>
      <c r="G10" s="26">
        <v>32214</v>
      </c>
      <c r="H10" s="27" t="s">
        <v>11</v>
      </c>
      <c r="I10" s="28">
        <v>9000</v>
      </c>
      <c r="J10" s="28">
        <f t="shared" si="2"/>
        <v>11250</v>
      </c>
      <c r="K10" s="28">
        <f>I10*1.19</f>
        <v>10710</v>
      </c>
      <c r="L10" s="31" t="s">
        <v>197</v>
      </c>
      <c r="M10" s="30"/>
    </row>
    <row r="11" spans="1:13" ht="35.1" customHeight="1" x14ac:dyDescent="0.2">
      <c r="A11" s="24"/>
      <c r="B11" s="25"/>
      <c r="C11" s="25"/>
      <c r="D11" s="25"/>
      <c r="E11" s="25"/>
      <c r="F11" s="25"/>
      <c r="G11" s="26">
        <v>32216</v>
      </c>
      <c r="H11" s="27" t="s">
        <v>12</v>
      </c>
      <c r="I11" s="28">
        <f>SUM(I12:I13)</f>
        <v>70000</v>
      </c>
      <c r="J11" s="28">
        <f t="shared" ref="J11:K11" si="4">SUM(J12:J13)</f>
        <v>87500</v>
      </c>
      <c r="K11" s="28">
        <f t="shared" si="4"/>
        <v>83300</v>
      </c>
      <c r="L11" s="29"/>
      <c r="M11" s="30"/>
    </row>
    <row r="12" spans="1:13" ht="35.1" customHeight="1" x14ac:dyDescent="0.2">
      <c r="A12" s="18"/>
      <c r="B12" s="19">
        <v>33140000</v>
      </c>
      <c r="C12" s="19" t="s">
        <v>8</v>
      </c>
      <c r="D12" s="19" t="s">
        <v>121</v>
      </c>
      <c r="E12" s="20"/>
      <c r="F12" s="19"/>
      <c r="G12" s="21">
        <v>3221614</v>
      </c>
      <c r="H12" s="23" t="s">
        <v>14</v>
      </c>
      <c r="I12" s="14">
        <v>40000</v>
      </c>
      <c r="J12" s="14">
        <f t="shared" si="2"/>
        <v>50000</v>
      </c>
      <c r="K12" s="14">
        <f>I12*1.19</f>
        <v>47600</v>
      </c>
      <c r="L12" s="11" t="s">
        <v>197</v>
      </c>
      <c r="M12" s="2"/>
    </row>
    <row r="13" spans="1:13" ht="35.1" customHeight="1" x14ac:dyDescent="0.2">
      <c r="A13" s="18"/>
      <c r="B13" s="19">
        <v>33760000</v>
      </c>
      <c r="C13" s="19" t="s">
        <v>8</v>
      </c>
      <c r="D13" s="19" t="s">
        <v>121</v>
      </c>
      <c r="E13" s="20"/>
      <c r="F13" s="19"/>
      <c r="G13" s="21">
        <v>3221615</v>
      </c>
      <c r="H13" s="12" t="s">
        <v>15</v>
      </c>
      <c r="I13" s="10">
        <v>30000</v>
      </c>
      <c r="J13" s="14">
        <f t="shared" si="2"/>
        <v>37500</v>
      </c>
      <c r="K13" s="14">
        <f>I13*1.19</f>
        <v>35700</v>
      </c>
      <c r="L13" s="11" t="s">
        <v>197</v>
      </c>
      <c r="M13" s="2"/>
    </row>
    <row r="14" spans="1:13" ht="35.1" customHeight="1" x14ac:dyDescent="0.2">
      <c r="A14" s="24"/>
      <c r="B14" s="25"/>
      <c r="C14" s="25"/>
      <c r="D14" s="25"/>
      <c r="E14" s="25"/>
      <c r="F14" s="25"/>
      <c r="G14" s="26">
        <v>32221</v>
      </c>
      <c r="H14" s="27" t="s">
        <v>16</v>
      </c>
      <c r="I14" s="28">
        <f>SUM(I15,I35,I40,I50,I53,I67,I81,I92:I95,I107:I109,I131,I134,I135,I136,I141,I99)</f>
        <v>2504600</v>
      </c>
      <c r="J14" s="28">
        <f t="shared" ref="J14:K14" si="5">SUM(J15,J35,J40,J50,J53,J67,J81,J92:J95,J107:J109,J131,J134,J135,J136,J141,J99)</f>
        <v>3099150</v>
      </c>
      <c r="K14" s="28">
        <f t="shared" si="5"/>
        <v>2078712.5</v>
      </c>
      <c r="L14" s="29"/>
      <c r="M14" s="32"/>
    </row>
    <row r="15" spans="1:13" ht="35.1" customHeight="1" x14ac:dyDescent="0.2">
      <c r="A15" s="6"/>
      <c r="B15" s="33" t="s">
        <v>132</v>
      </c>
      <c r="C15" s="33" t="s">
        <v>8</v>
      </c>
      <c r="D15" s="33" t="s">
        <v>9</v>
      </c>
      <c r="E15" s="34" t="s">
        <v>335</v>
      </c>
      <c r="F15" s="33" t="s">
        <v>10</v>
      </c>
      <c r="G15" s="35">
        <v>3222102</v>
      </c>
      <c r="H15" s="4" t="s">
        <v>17</v>
      </c>
      <c r="I15" s="7">
        <f>SUM(I16:I34)</f>
        <v>158000</v>
      </c>
      <c r="J15" s="7">
        <f t="shared" ref="J15:K15" si="6">SUM(J16:J34)</f>
        <v>165900</v>
      </c>
      <c r="K15" s="7">
        <f t="shared" si="6"/>
        <v>165900</v>
      </c>
      <c r="L15" s="5" t="s">
        <v>197</v>
      </c>
      <c r="M15" s="36" t="s">
        <v>224</v>
      </c>
    </row>
    <row r="16" spans="1:13" ht="35.1" customHeight="1" x14ac:dyDescent="0.2">
      <c r="A16" s="18"/>
      <c r="B16" s="19"/>
      <c r="C16" s="19"/>
      <c r="D16" s="19"/>
      <c r="E16" s="19"/>
      <c r="F16" s="19"/>
      <c r="G16" s="21"/>
      <c r="H16" s="23" t="s">
        <v>18</v>
      </c>
      <c r="I16" s="14">
        <v>24500</v>
      </c>
      <c r="J16" s="14">
        <f>I16*1.05</f>
        <v>25725</v>
      </c>
      <c r="K16" s="10">
        <f>I16*1.05</f>
        <v>25725</v>
      </c>
      <c r="L16" s="11"/>
      <c r="M16" s="37"/>
    </row>
    <row r="17" spans="1:13" ht="35.1" customHeight="1" x14ac:dyDescent="0.2">
      <c r="A17" s="18"/>
      <c r="B17" s="19"/>
      <c r="C17" s="19"/>
      <c r="D17" s="19"/>
      <c r="E17" s="19"/>
      <c r="F17" s="19"/>
      <c r="G17" s="21"/>
      <c r="H17" s="23" t="s">
        <v>19</v>
      </c>
      <c r="I17" s="14">
        <v>500</v>
      </c>
      <c r="J17" s="14">
        <f t="shared" ref="J17:J34" si="7">I17*1.05</f>
        <v>525</v>
      </c>
      <c r="K17" s="10">
        <f t="shared" ref="K17:K34" si="8">I17*1.05</f>
        <v>525</v>
      </c>
      <c r="L17" s="11"/>
      <c r="M17" s="37"/>
    </row>
    <row r="18" spans="1:13" ht="35.1" customHeight="1" x14ac:dyDescent="0.2">
      <c r="A18" s="18"/>
      <c r="B18" s="19"/>
      <c r="C18" s="19"/>
      <c r="D18" s="19"/>
      <c r="E18" s="19"/>
      <c r="F18" s="19"/>
      <c r="G18" s="21"/>
      <c r="H18" s="23" t="s">
        <v>20</v>
      </c>
      <c r="I18" s="14">
        <v>5800</v>
      </c>
      <c r="J18" s="14">
        <f t="shared" si="7"/>
        <v>6090</v>
      </c>
      <c r="K18" s="10">
        <f t="shared" si="8"/>
        <v>6090</v>
      </c>
      <c r="L18" s="11"/>
      <c r="M18" s="37"/>
    </row>
    <row r="19" spans="1:13" ht="35.1" customHeight="1" x14ac:dyDescent="0.2">
      <c r="A19" s="18"/>
      <c r="B19" s="19"/>
      <c r="C19" s="19"/>
      <c r="D19" s="19"/>
      <c r="E19" s="19"/>
      <c r="F19" s="19"/>
      <c r="G19" s="21"/>
      <c r="H19" s="23" t="s">
        <v>21</v>
      </c>
      <c r="I19" s="14">
        <v>22000</v>
      </c>
      <c r="J19" s="14">
        <f t="shared" si="7"/>
        <v>23100</v>
      </c>
      <c r="K19" s="10">
        <f t="shared" si="8"/>
        <v>23100</v>
      </c>
      <c r="L19" s="11"/>
      <c r="M19" s="37"/>
    </row>
    <row r="20" spans="1:13" ht="35.1" customHeight="1" x14ac:dyDescent="0.2">
      <c r="A20" s="18"/>
      <c r="B20" s="19"/>
      <c r="C20" s="19"/>
      <c r="D20" s="19"/>
      <c r="E20" s="19"/>
      <c r="F20" s="19"/>
      <c r="G20" s="21"/>
      <c r="H20" s="23" t="s">
        <v>22</v>
      </c>
      <c r="I20" s="14">
        <v>32000</v>
      </c>
      <c r="J20" s="14">
        <f t="shared" si="7"/>
        <v>33600</v>
      </c>
      <c r="K20" s="10">
        <f t="shared" si="8"/>
        <v>33600</v>
      </c>
      <c r="L20" s="11"/>
      <c r="M20" s="37"/>
    </row>
    <row r="21" spans="1:13" ht="35.1" customHeight="1" x14ac:dyDescent="0.2">
      <c r="A21" s="18"/>
      <c r="B21" s="19"/>
      <c r="C21" s="19"/>
      <c r="D21" s="19"/>
      <c r="E21" s="19"/>
      <c r="F21" s="19"/>
      <c r="G21" s="21"/>
      <c r="H21" s="23" t="s">
        <v>23</v>
      </c>
      <c r="I21" s="14">
        <v>24000</v>
      </c>
      <c r="J21" s="14">
        <f t="shared" si="7"/>
        <v>25200</v>
      </c>
      <c r="K21" s="10">
        <f t="shared" si="8"/>
        <v>25200</v>
      </c>
      <c r="L21" s="11"/>
      <c r="M21" s="37"/>
    </row>
    <row r="22" spans="1:13" ht="35.1" customHeight="1" x14ac:dyDescent="0.2">
      <c r="A22" s="18"/>
      <c r="B22" s="19"/>
      <c r="C22" s="19"/>
      <c r="D22" s="19"/>
      <c r="E22" s="19"/>
      <c r="F22" s="19"/>
      <c r="G22" s="21"/>
      <c r="H22" s="23" t="s">
        <v>24</v>
      </c>
      <c r="I22" s="14">
        <v>2200</v>
      </c>
      <c r="J22" s="14">
        <f t="shared" si="7"/>
        <v>2310</v>
      </c>
      <c r="K22" s="10">
        <f t="shared" si="8"/>
        <v>2310</v>
      </c>
      <c r="L22" s="11"/>
      <c r="M22" s="37"/>
    </row>
    <row r="23" spans="1:13" ht="35.1" customHeight="1" x14ac:dyDescent="0.2">
      <c r="A23" s="18"/>
      <c r="B23" s="19"/>
      <c r="C23" s="19"/>
      <c r="D23" s="19"/>
      <c r="E23" s="19"/>
      <c r="F23" s="19"/>
      <c r="G23" s="21"/>
      <c r="H23" s="23" t="s">
        <v>169</v>
      </c>
      <c r="I23" s="14">
        <v>3700</v>
      </c>
      <c r="J23" s="14">
        <f t="shared" si="7"/>
        <v>3885</v>
      </c>
      <c r="K23" s="10">
        <f t="shared" si="8"/>
        <v>3885</v>
      </c>
      <c r="L23" s="11"/>
      <c r="M23" s="37"/>
    </row>
    <row r="24" spans="1:13" ht="35.1" customHeight="1" x14ac:dyDescent="0.2">
      <c r="A24" s="18"/>
      <c r="B24" s="19"/>
      <c r="C24" s="19"/>
      <c r="D24" s="19"/>
      <c r="E24" s="19"/>
      <c r="F24" s="19"/>
      <c r="G24" s="21"/>
      <c r="H24" s="23" t="s">
        <v>25</v>
      </c>
      <c r="I24" s="14">
        <v>9500</v>
      </c>
      <c r="J24" s="14">
        <f t="shared" si="7"/>
        <v>9975</v>
      </c>
      <c r="K24" s="10">
        <f t="shared" si="8"/>
        <v>9975</v>
      </c>
      <c r="L24" s="11"/>
      <c r="M24" s="37"/>
    </row>
    <row r="25" spans="1:13" ht="35.1" customHeight="1" x14ac:dyDescent="0.2">
      <c r="A25" s="18"/>
      <c r="B25" s="19"/>
      <c r="C25" s="19"/>
      <c r="D25" s="19"/>
      <c r="E25" s="19"/>
      <c r="F25" s="19"/>
      <c r="G25" s="21"/>
      <c r="H25" s="23" t="s">
        <v>26</v>
      </c>
      <c r="I25" s="14">
        <v>7400</v>
      </c>
      <c r="J25" s="14">
        <f t="shared" si="7"/>
        <v>7770</v>
      </c>
      <c r="K25" s="10">
        <f t="shared" si="8"/>
        <v>7770</v>
      </c>
      <c r="L25" s="11"/>
      <c r="M25" s="37"/>
    </row>
    <row r="26" spans="1:13" ht="35.1" customHeight="1" x14ac:dyDescent="0.2">
      <c r="A26" s="18"/>
      <c r="B26" s="19"/>
      <c r="C26" s="19"/>
      <c r="D26" s="19"/>
      <c r="E26" s="19"/>
      <c r="F26" s="19"/>
      <c r="G26" s="21"/>
      <c r="H26" s="23" t="s">
        <v>171</v>
      </c>
      <c r="I26" s="14">
        <v>3700</v>
      </c>
      <c r="J26" s="14">
        <f t="shared" si="7"/>
        <v>3885</v>
      </c>
      <c r="K26" s="10">
        <f t="shared" si="8"/>
        <v>3885</v>
      </c>
      <c r="L26" s="11"/>
      <c r="M26" s="37"/>
    </row>
    <row r="27" spans="1:13" ht="35.1" customHeight="1" x14ac:dyDescent="0.2">
      <c r="A27" s="18"/>
      <c r="B27" s="19"/>
      <c r="C27" s="19"/>
      <c r="D27" s="19"/>
      <c r="E27" s="19"/>
      <c r="F27" s="19"/>
      <c r="G27" s="21"/>
      <c r="H27" s="23" t="s">
        <v>170</v>
      </c>
      <c r="I27" s="14">
        <v>1000</v>
      </c>
      <c r="J27" s="14">
        <f t="shared" si="7"/>
        <v>1050</v>
      </c>
      <c r="K27" s="10">
        <f t="shared" si="8"/>
        <v>1050</v>
      </c>
      <c r="L27" s="11"/>
      <c r="M27" s="37"/>
    </row>
    <row r="28" spans="1:13" ht="35.1" customHeight="1" x14ac:dyDescent="0.2">
      <c r="A28" s="18"/>
      <c r="B28" s="19"/>
      <c r="C28" s="19"/>
      <c r="D28" s="19"/>
      <c r="E28" s="19"/>
      <c r="F28" s="19"/>
      <c r="G28" s="21"/>
      <c r="H28" s="23" t="s">
        <v>27</v>
      </c>
      <c r="I28" s="14">
        <v>15600</v>
      </c>
      <c r="J28" s="14">
        <f t="shared" si="7"/>
        <v>16380</v>
      </c>
      <c r="K28" s="10">
        <f t="shared" si="8"/>
        <v>16380</v>
      </c>
      <c r="L28" s="11"/>
      <c r="M28" s="37"/>
    </row>
    <row r="29" spans="1:13" ht="35.1" customHeight="1" x14ac:dyDescent="0.2">
      <c r="A29" s="18"/>
      <c r="B29" s="19"/>
      <c r="C29" s="19"/>
      <c r="D29" s="19"/>
      <c r="E29" s="19"/>
      <c r="F29" s="19"/>
      <c r="G29" s="21"/>
      <c r="H29" s="38" t="s">
        <v>28</v>
      </c>
      <c r="I29" s="14">
        <v>400</v>
      </c>
      <c r="J29" s="14">
        <f t="shared" si="7"/>
        <v>420</v>
      </c>
      <c r="K29" s="10">
        <f t="shared" si="8"/>
        <v>420</v>
      </c>
      <c r="L29" s="11"/>
      <c r="M29" s="37"/>
    </row>
    <row r="30" spans="1:13" ht="35.1" customHeight="1" x14ac:dyDescent="0.2">
      <c r="A30" s="18"/>
      <c r="B30" s="19"/>
      <c r="C30" s="19"/>
      <c r="D30" s="19"/>
      <c r="E30" s="19"/>
      <c r="F30" s="19"/>
      <c r="G30" s="21"/>
      <c r="H30" s="23" t="s">
        <v>29</v>
      </c>
      <c r="I30" s="14">
        <v>500</v>
      </c>
      <c r="J30" s="14">
        <f t="shared" si="7"/>
        <v>525</v>
      </c>
      <c r="K30" s="10">
        <f t="shared" si="8"/>
        <v>525</v>
      </c>
      <c r="L30" s="11"/>
      <c r="M30" s="37"/>
    </row>
    <row r="31" spans="1:13" ht="35.1" customHeight="1" x14ac:dyDescent="0.2">
      <c r="A31" s="18"/>
      <c r="B31" s="19"/>
      <c r="C31" s="19"/>
      <c r="D31" s="19"/>
      <c r="E31" s="19"/>
      <c r="F31" s="19"/>
      <c r="G31" s="21"/>
      <c r="H31" s="23" t="s">
        <v>30</v>
      </c>
      <c r="I31" s="14">
        <v>600</v>
      </c>
      <c r="J31" s="14">
        <f t="shared" si="7"/>
        <v>630</v>
      </c>
      <c r="K31" s="10">
        <f t="shared" si="8"/>
        <v>630</v>
      </c>
      <c r="L31" s="11"/>
      <c r="M31" s="37"/>
    </row>
    <row r="32" spans="1:13" ht="35.1" customHeight="1" x14ac:dyDescent="0.2">
      <c r="A32" s="18"/>
      <c r="B32" s="19"/>
      <c r="C32" s="19"/>
      <c r="D32" s="19"/>
      <c r="E32" s="19"/>
      <c r="F32" s="19"/>
      <c r="G32" s="21"/>
      <c r="H32" s="23" t="s">
        <v>31</v>
      </c>
      <c r="I32" s="14">
        <v>600</v>
      </c>
      <c r="J32" s="14">
        <f t="shared" si="7"/>
        <v>630</v>
      </c>
      <c r="K32" s="10">
        <f t="shared" si="8"/>
        <v>630</v>
      </c>
      <c r="L32" s="11"/>
      <c r="M32" s="37"/>
    </row>
    <row r="33" spans="1:13" ht="35.1" customHeight="1" x14ac:dyDescent="0.2">
      <c r="A33" s="18"/>
      <c r="B33" s="19"/>
      <c r="C33" s="19"/>
      <c r="D33" s="19"/>
      <c r="E33" s="19"/>
      <c r="F33" s="19"/>
      <c r="G33" s="21"/>
      <c r="H33" s="12" t="s">
        <v>225</v>
      </c>
      <c r="I33" s="14">
        <v>1200</v>
      </c>
      <c r="J33" s="14">
        <f t="shared" si="7"/>
        <v>1260</v>
      </c>
      <c r="K33" s="10">
        <f t="shared" si="8"/>
        <v>1260</v>
      </c>
      <c r="L33" s="11"/>
      <c r="M33" s="37"/>
    </row>
    <row r="34" spans="1:13" ht="35.1" customHeight="1" x14ac:dyDescent="0.2">
      <c r="A34" s="18"/>
      <c r="B34" s="19"/>
      <c r="C34" s="19"/>
      <c r="D34" s="19"/>
      <c r="E34" s="19"/>
      <c r="F34" s="19"/>
      <c r="G34" s="21"/>
      <c r="H34" s="12" t="s">
        <v>226</v>
      </c>
      <c r="I34" s="14">
        <v>2800</v>
      </c>
      <c r="J34" s="14">
        <f t="shared" si="7"/>
        <v>2940</v>
      </c>
      <c r="K34" s="10">
        <f t="shared" si="8"/>
        <v>2940</v>
      </c>
      <c r="L34" s="11"/>
      <c r="M34" s="37"/>
    </row>
    <row r="35" spans="1:13" s="40" customFormat="1" ht="35.1" customHeight="1" x14ac:dyDescent="0.2">
      <c r="A35" s="6"/>
      <c r="B35" s="33" t="s">
        <v>133</v>
      </c>
      <c r="C35" s="33" t="s">
        <v>8</v>
      </c>
      <c r="D35" s="33" t="s">
        <v>121</v>
      </c>
      <c r="E35" s="33"/>
      <c r="F35" s="33"/>
      <c r="G35" s="35">
        <v>3222103</v>
      </c>
      <c r="H35" s="3" t="s">
        <v>249</v>
      </c>
      <c r="I35" s="7">
        <f>SUM(I36:I39)</f>
        <v>62000</v>
      </c>
      <c r="J35" s="7">
        <f t="shared" ref="J35:K35" si="9">SUM(J36:J39)</f>
        <v>77500</v>
      </c>
      <c r="K35" s="7">
        <f t="shared" si="9"/>
        <v>62000</v>
      </c>
      <c r="L35" s="5" t="s">
        <v>197</v>
      </c>
      <c r="M35" s="39"/>
    </row>
    <row r="36" spans="1:13" ht="35.1" customHeight="1" x14ac:dyDescent="0.2">
      <c r="A36" s="18"/>
      <c r="B36" s="19"/>
      <c r="C36" s="19"/>
      <c r="D36" s="19"/>
      <c r="E36" s="19"/>
      <c r="F36" s="19"/>
      <c r="G36" s="21"/>
      <c r="H36" s="12" t="s">
        <v>32</v>
      </c>
      <c r="I36" s="10">
        <v>25000</v>
      </c>
      <c r="J36" s="10">
        <f t="shared" si="2"/>
        <v>31250</v>
      </c>
      <c r="K36" s="10">
        <f>I36</f>
        <v>25000</v>
      </c>
      <c r="L36" s="11"/>
      <c r="M36" s="41"/>
    </row>
    <row r="37" spans="1:13" ht="35.1" customHeight="1" x14ac:dyDescent="0.2">
      <c r="A37" s="18"/>
      <c r="B37" s="19"/>
      <c r="C37" s="19"/>
      <c r="D37" s="19"/>
      <c r="E37" s="19"/>
      <c r="F37" s="19"/>
      <c r="G37" s="21"/>
      <c r="H37" s="12" t="s">
        <v>33</v>
      </c>
      <c r="I37" s="10">
        <v>5500</v>
      </c>
      <c r="J37" s="10">
        <f t="shared" si="2"/>
        <v>6875</v>
      </c>
      <c r="K37" s="10">
        <f t="shared" ref="K37:K39" si="10">I37</f>
        <v>5500</v>
      </c>
      <c r="L37" s="11"/>
      <c r="M37" s="37"/>
    </row>
    <row r="38" spans="1:13" ht="35.1" customHeight="1" x14ac:dyDescent="0.2">
      <c r="A38" s="18"/>
      <c r="B38" s="19"/>
      <c r="C38" s="19"/>
      <c r="D38" s="19"/>
      <c r="E38" s="19"/>
      <c r="F38" s="19"/>
      <c r="G38" s="21"/>
      <c r="H38" s="12" t="s">
        <v>34</v>
      </c>
      <c r="I38" s="10">
        <v>28000</v>
      </c>
      <c r="J38" s="10">
        <f t="shared" si="2"/>
        <v>35000</v>
      </c>
      <c r="K38" s="10">
        <f t="shared" si="10"/>
        <v>28000</v>
      </c>
      <c r="L38" s="11"/>
      <c r="M38" s="37"/>
    </row>
    <row r="39" spans="1:13" ht="35.1" customHeight="1" x14ac:dyDescent="0.2">
      <c r="A39" s="18"/>
      <c r="B39" s="19"/>
      <c r="C39" s="19"/>
      <c r="D39" s="19"/>
      <c r="E39" s="19"/>
      <c r="F39" s="19"/>
      <c r="G39" s="21"/>
      <c r="H39" s="12" t="s">
        <v>35</v>
      </c>
      <c r="I39" s="10">
        <v>3500</v>
      </c>
      <c r="J39" s="10">
        <f t="shared" si="2"/>
        <v>4375</v>
      </c>
      <c r="K39" s="10">
        <f t="shared" si="10"/>
        <v>3500</v>
      </c>
      <c r="L39" s="11"/>
      <c r="M39" s="37"/>
    </row>
    <row r="40" spans="1:13" s="40" customFormat="1" ht="35.1" customHeight="1" x14ac:dyDescent="0.2">
      <c r="A40" s="6"/>
      <c r="B40" s="33" t="s">
        <v>134</v>
      </c>
      <c r="C40" s="33" t="s">
        <v>8</v>
      </c>
      <c r="D40" s="33" t="s">
        <v>9</v>
      </c>
      <c r="E40" s="34" t="s">
        <v>336</v>
      </c>
      <c r="F40" s="33" t="s">
        <v>10</v>
      </c>
      <c r="G40" s="35">
        <v>3222141</v>
      </c>
      <c r="H40" s="3" t="s">
        <v>250</v>
      </c>
      <c r="I40" s="7">
        <f>SUM(I41:I49)</f>
        <v>40000</v>
      </c>
      <c r="J40" s="7">
        <f t="shared" ref="J40:K40" si="11">SUM(J41:J49)</f>
        <v>50000</v>
      </c>
      <c r="K40" s="7">
        <f t="shared" si="11"/>
        <v>40000</v>
      </c>
      <c r="L40" s="5" t="s">
        <v>197</v>
      </c>
      <c r="M40" s="36" t="s">
        <v>224</v>
      </c>
    </row>
    <row r="41" spans="1:13" ht="35.1" customHeight="1" x14ac:dyDescent="0.2">
      <c r="A41" s="18"/>
      <c r="B41" s="19"/>
      <c r="C41" s="19"/>
      <c r="D41" s="19"/>
      <c r="E41" s="19"/>
      <c r="F41" s="19"/>
      <c r="G41" s="21"/>
      <c r="H41" s="23" t="s">
        <v>37</v>
      </c>
      <c r="I41" s="14">
        <v>2400</v>
      </c>
      <c r="J41" s="14">
        <f t="shared" si="2"/>
        <v>3000</v>
      </c>
      <c r="K41" s="14">
        <f>I41</f>
        <v>2400</v>
      </c>
      <c r="L41" s="11"/>
      <c r="M41" s="37"/>
    </row>
    <row r="42" spans="1:13" ht="35.1" customHeight="1" x14ac:dyDescent="0.2">
      <c r="A42" s="18"/>
      <c r="B42" s="19"/>
      <c r="C42" s="19"/>
      <c r="D42" s="19"/>
      <c r="E42" s="19"/>
      <c r="F42" s="19"/>
      <c r="G42" s="21"/>
      <c r="H42" s="23" t="s">
        <v>277</v>
      </c>
      <c r="I42" s="14">
        <v>13700</v>
      </c>
      <c r="J42" s="14">
        <f t="shared" si="2"/>
        <v>17125</v>
      </c>
      <c r="K42" s="14">
        <f t="shared" ref="K42:K49" si="12">I42</f>
        <v>13700</v>
      </c>
      <c r="L42" s="11"/>
      <c r="M42" s="37"/>
    </row>
    <row r="43" spans="1:13" ht="35.1" customHeight="1" x14ac:dyDescent="0.2">
      <c r="A43" s="18"/>
      <c r="B43" s="19"/>
      <c r="C43" s="19"/>
      <c r="D43" s="19"/>
      <c r="E43" s="19"/>
      <c r="F43" s="19"/>
      <c r="G43" s="21"/>
      <c r="H43" s="23" t="s">
        <v>36</v>
      </c>
      <c r="I43" s="14">
        <v>2100</v>
      </c>
      <c r="J43" s="14">
        <f t="shared" si="2"/>
        <v>2625</v>
      </c>
      <c r="K43" s="14">
        <f t="shared" si="12"/>
        <v>2100</v>
      </c>
      <c r="L43" s="11"/>
      <c r="M43" s="37"/>
    </row>
    <row r="44" spans="1:13" ht="35.1" customHeight="1" x14ac:dyDescent="0.2">
      <c r="A44" s="18"/>
      <c r="B44" s="19"/>
      <c r="C44" s="19"/>
      <c r="D44" s="19"/>
      <c r="E44" s="19"/>
      <c r="F44" s="19"/>
      <c r="G44" s="21"/>
      <c r="H44" s="23" t="s">
        <v>278</v>
      </c>
      <c r="I44" s="14">
        <v>3100</v>
      </c>
      <c r="J44" s="14">
        <f t="shared" si="2"/>
        <v>3875</v>
      </c>
      <c r="K44" s="14">
        <f t="shared" si="12"/>
        <v>3100</v>
      </c>
      <c r="L44" s="11"/>
      <c r="M44" s="37"/>
    </row>
    <row r="45" spans="1:13" ht="35.1" customHeight="1" x14ac:dyDescent="0.2">
      <c r="A45" s="18"/>
      <c r="B45" s="19"/>
      <c r="C45" s="19"/>
      <c r="D45" s="19"/>
      <c r="E45" s="19"/>
      <c r="F45" s="19"/>
      <c r="G45" s="21"/>
      <c r="H45" s="23" t="s">
        <v>286</v>
      </c>
      <c r="I45" s="14">
        <v>4200</v>
      </c>
      <c r="J45" s="14">
        <f t="shared" si="2"/>
        <v>5250</v>
      </c>
      <c r="K45" s="14">
        <f t="shared" si="12"/>
        <v>4200</v>
      </c>
      <c r="L45" s="11"/>
      <c r="M45" s="37"/>
    </row>
    <row r="46" spans="1:13" ht="35.1" customHeight="1" x14ac:dyDescent="0.2">
      <c r="A46" s="18"/>
      <c r="B46" s="19"/>
      <c r="C46" s="19"/>
      <c r="D46" s="19"/>
      <c r="E46" s="19"/>
      <c r="F46" s="19"/>
      <c r="G46" s="21"/>
      <c r="H46" s="23" t="s">
        <v>211</v>
      </c>
      <c r="I46" s="14">
        <v>5200</v>
      </c>
      <c r="J46" s="14">
        <f t="shared" si="2"/>
        <v>6500</v>
      </c>
      <c r="K46" s="14">
        <f t="shared" si="12"/>
        <v>5200</v>
      </c>
      <c r="L46" s="11"/>
      <c r="M46" s="37"/>
    </row>
    <row r="47" spans="1:13" ht="35.1" customHeight="1" x14ac:dyDescent="0.2">
      <c r="A47" s="18"/>
      <c r="B47" s="19"/>
      <c r="C47" s="19"/>
      <c r="D47" s="19"/>
      <c r="E47" s="19"/>
      <c r="F47" s="19"/>
      <c r="G47" s="21"/>
      <c r="H47" s="23" t="s">
        <v>124</v>
      </c>
      <c r="I47" s="14">
        <v>4200</v>
      </c>
      <c r="J47" s="14">
        <f t="shared" si="2"/>
        <v>5250</v>
      </c>
      <c r="K47" s="14">
        <f t="shared" si="12"/>
        <v>4200</v>
      </c>
      <c r="L47" s="11"/>
      <c r="M47" s="37"/>
    </row>
    <row r="48" spans="1:13" ht="35.1" customHeight="1" x14ac:dyDescent="0.2">
      <c r="A48" s="18"/>
      <c r="B48" s="19"/>
      <c r="C48" s="19"/>
      <c r="D48" s="19"/>
      <c r="E48" s="19"/>
      <c r="F48" s="19"/>
      <c r="G48" s="21"/>
      <c r="H48" s="23" t="s">
        <v>413</v>
      </c>
      <c r="I48" s="14">
        <v>400</v>
      </c>
      <c r="J48" s="14">
        <f t="shared" si="2"/>
        <v>500</v>
      </c>
      <c r="K48" s="14">
        <f t="shared" si="12"/>
        <v>400</v>
      </c>
      <c r="L48" s="11"/>
      <c r="M48" s="37"/>
    </row>
    <row r="49" spans="1:13" ht="35.1" customHeight="1" x14ac:dyDescent="0.2">
      <c r="A49" s="18"/>
      <c r="B49" s="19"/>
      <c r="C49" s="19"/>
      <c r="D49" s="19"/>
      <c r="E49" s="19"/>
      <c r="F49" s="19"/>
      <c r="G49" s="21"/>
      <c r="H49" s="23" t="s">
        <v>411</v>
      </c>
      <c r="I49" s="14">
        <v>4700</v>
      </c>
      <c r="J49" s="14">
        <f t="shared" si="2"/>
        <v>5875</v>
      </c>
      <c r="K49" s="14">
        <f t="shared" si="12"/>
        <v>4700</v>
      </c>
      <c r="L49" s="11"/>
      <c r="M49" s="37"/>
    </row>
    <row r="50" spans="1:13" ht="35.1" customHeight="1" x14ac:dyDescent="0.2">
      <c r="A50" s="6"/>
      <c r="B50" s="33" t="s">
        <v>135</v>
      </c>
      <c r="C50" s="33" t="s">
        <v>8</v>
      </c>
      <c r="D50" s="33" t="s">
        <v>121</v>
      </c>
      <c r="E50" s="33" t="s">
        <v>334</v>
      </c>
      <c r="F50" s="33" t="s">
        <v>13</v>
      </c>
      <c r="G50" s="35">
        <v>3222104</v>
      </c>
      <c r="H50" s="3" t="s">
        <v>201</v>
      </c>
      <c r="I50" s="7">
        <f>SUM(I51:I52)</f>
        <v>65000</v>
      </c>
      <c r="J50" s="7">
        <f t="shared" ref="J50:K50" si="13">SUM(J51:J52)</f>
        <v>81250</v>
      </c>
      <c r="K50" s="7">
        <f t="shared" si="13"/>
        <v>40625</v>
      </c>
      <c r="L50" s="5" t="s">
        <v>197</v>
      </c>
      <c r="M50" s="36" t="s">
        <v>224</v>
      </c>
    </row>
    <row r="51" spans="1:13" ht="35.1" customHeight="1" x14ac:dyDescent="0.2">
      <c r="A51" s="42"/>
      <c r="B51" s="43"/>
      <c r="C51" s="43"/>
      <c r="D51" s="43"/>
      <c r="E51" s="43"/>
      <c r="F51" s="43"/>
      <c r="G51" s="44"/>
      <c r="H51" s="12" t="s">
        <v>173</v>
      </c>
      <c r="I51" s="10">
        <v>54000</v>
      </c>
      <c r="J51" s="14">
        <f t="shared" si="2"/>
        <v>67500</v>
      </c>
      <c r="K51" s="10">
        <f>I51*1.25/2</f>
        <v>33750</v>
      </c>
      <c r="L51" s="1"/>
      <c r="M51" s="2"/>
    </row>
    <row r="52" spans="1:13" ht="35.1" customHeight="1" x14ac:dyDescent="0.2">
      <c r="A52" s="18"/>
      <c r="B52" s="19"/>
      <c r="C52" s="19"/>
      <c r="D52" s="19"/>
      <c r="E52" s="19"/>
      <c r="F52" s="19"/>
      <c r="G52" s="21"/>
      <c r="H52" s="23" t="s">
        <v>174</v>
      </c>
      <c r="I52" s="10">
        <v>11000</v>
      </c>
      <c r="J52" s="14">
        <f t="shared" si="2"/>
        <v>13750</v>
      </c>
      <c r="K52" s="10">
        <f>I52*1.25/2</f>
        <v>6875</v>
      </c>
      <c r="L52" s="1"/>
      <c r="M52" s="37"/>
    </row>
    <row r="53" spans="1:13" ht="35.1" customHeight="1" x14ac:dyDescent="0.2">
      <c r="A53" s="6"/>
      <c r="B53" s="33" t="s">
        <v>324</v>
      </c>
      <c r="C53" s="33" t="s">
        <v>8</v>
      </c>
      <c r="D53" s="33" t="s">
        <v>9</v>
      </c>
      <c r="E53" s="34" t="s">
        <v>336</v>
      </c>
      <c r="F53" s="33" t="s">
        <v>10</v>
      </c>
      <c r="G53" s="35">
        <v>3222105</v>
      </c>
      <c r="H53" s="3" t="s">
        <v>38</v>
      </c>
      <c r="I53" s="7">
        <f>SUM(I54:I66)</f>
        <v>139000</v>
      </c>
      <c r="J53" s="7">
        <f t="shared" ref="J53:K53" si="14">SUM(J54:J66)</f>
        <v>173750</v>
      </c>
      <c r="K53" s="7">
        <f t="shared" si="14"/>
        <v>173750</v>
      </c>
      <c r="L53" s="5" t="s">
        <v>197</v>
      </c>
      <c r="M53" s="36" t="s">
        <v>224</v>
      </c>
    </row>
    <row r="54" spans="1:13" ht="35.1" customHeight="1" x14ac:dyDescent="0.2">
      <c r="A54" s="18"/>
      <c r="B54" s="43"/>
      <c r="C54" s="19"/>
      <c r="D54" s="19"/>
      <c r="E54" s="19"/>
      <c r="F54" s="19"/>
      <c r="G54" s="21"/>
      <c r="H54" s="23" t="s">
        <v>39</v>
      </c>
      <c r="I54" s="14">
        <v>7000</v>
      </c>
      <c r="J54" s="14">
        <f t="shared" si="2"/>
        <v>8750</v>
      </c>
      <c r="K54" s="14">
        <f>I54*1.25</f>
        <v>8750</v>
      </c>
      <c r="L54" s="11"/>
      <c r="M54" s="37"/>
    </row>
    <row r="55" spans="1:13" ht="35.1" customHeight="1" x14ac:dyDescent="0.2">
      <c r="A55" s="18"/>
      <c r="B55" s="19"/>
      <c r="C55" s="19"/>
      <c r="D55" s="19"/>
      <c r="E55" s="19"/>
      <c r="F55" s="19"/>
      <c r="G55" s="21"/>
      <c r="H55" s="23" t="s">
        <v>40</v>
      </c>
      <c r="I55" s="14">
        <v>19000</v>
      </c>
      <c r="J55" s="14">
        <f t="shared" si="2"/>
        <v>23750</v>
      </c>
      <c r="K55" s="14">
        <f t="shared" ref="K55:K66" si="15">I55*1.25</f>
        <v>23750</v>
      </c>
      <c r="L55" s="11"/>
      <c r="M55" s="37"/>
    </row>
    <row r="56" spans="1:13" ht="35.1" customHeight="1" x14ac:dyDescent="0.2">
      <c r="A56" s="18"/>
      <c r="B56" s="19"/>
      <c r="C56" s="19"/>
      <c r="D56" s="19"/>
      <c r="E56" s="19"/>
      <c r="F56" s="19"/>
      <c r="G56" s="21"/>
      <c r="H56" s="23" t="s">
        <v>380</v>
      </c>
      <c r="I56" s="14">
        <v>5000</v>
      </c>
      <c r="J56" s="14">
        <f t="shared" si="2"/>
        <v>6250</v>
      </c>
      <c r="K56" s="14">
        <f t="shared" si="15"/>
        <v>6250</v>
      </c>
      <c r="L56" s="11"/>
      <c r="M56" s="37"/>
    </row>
    <row r="57" spans="1:13" ht="35.1" customHeight="1" x14ac:dyDescent="0.2">
      <c r="A57" s="18"/>
      <c r="B57" s="19"/>
      <c r="C57" s="19"/>
      <c r="D57" s="19"/>
      <c r="E57" s="19"/>
      <c r="F57" s="19"/>
      <c r="G57" s="21"/>
      <c r="H57" s="23" t="s">
        <v>41</v>
      </c>
      <c r="I57" s="14">
        <v>5000</v>
      </c>
      <c r="J57" s="14">
        <f t="shared" si="2"/>
        <v>6250</v>
      </c>
      <c r="K57" s="14">
        <f t="shared" si="15"/>
        <v>6250</v>
      </c>
      <c r="L57" s="11"/>
      <c r="M57" s="37"/>
    </row>
    <row r="58" spans="1:13" ht="35.1" customHeight="1" x14ac:dyDescent="0.2">
      <c r="A58" s="18"/>
      <c r="B58" s="19"/>
      <c r="C58" s="19"/>
      <c r="D58" s="19"/>
      <c r="E58" s="19"/>
      <c r="F58" s="19"/>
      <c r="G58" s="21"/>
      <c r="H58" s="12" t="s">
        <v>42</v>
      </c>
      <c r="I58" s="10">
        <v>15000</v>
      </c>
      <c r="J58" s="14">
        <f t="shared" si="2"/>
        <v>18750</v>
      </c>
      <c r="K58" s="14">
        <f t="shared" si="15"/>
        <v>18750</v>
      </c>
      <c r="L58" s="11"/>
      <c r="M58" s="37"/>
    </row>
    <row r="59" spans="1:13" ht="35.1" customHeight="1" x14ac:dyDescent="0.2">
      <c r="A59" s="18"/>
      <c r="B59" s="19"/>
      <c r="C59" s="19"/>
      <c r="D59" s="19"/>
      <c r="E59" s="19"/>
      <c r="F59" s="19"/>
      <c r="G59" s="21"/>
      <c r="H59" s="23" t="s">
        <v>43</v>
      </c>
      <c r="I59" s="14">
        <v>4000</v>
      </c>
      <c r="J59" s="14">
        <f t="shared" si="2"/>
        <v>5000</v>
      </c>
      <c r="K59" s="14">
        <f t="shared" si="15"/>
        <v>5000</v>
      </c>
      <c r="L59" s="11"/>
      <c r="M59" s="37"/>
    </row>
    <row r="60" spans="1:13" ht="35.1" customHeight="1" x14ac:dyDescent="0.2">
      <c r="A60" s="18"/>
      <c r="B60" s="19"/>
      <c r="C60" s="19"/>
      <c r="D60" s="19"/>
      <c r="E60" s="19"/>
      <c r="F60" s="19"/>
      <c r="G60" s="21"/>
      <c r="H60" s="23" t="s">
        <v>44</v>
      </c>
      <c r="I60" s="14">
        <v>6000</v>
      </c>
      <c r="J60" s="14">
        <f t="shared" si="2"/>
        <v>7500</v>
      </c>
      <c r="K60" s="14">
        <f t="shared" si="15"/>
        <v>7500</v>
      </c>
      <c r="L60" s="11"/>
      <c r="M60" s="37"/>
    </row>
    <row r="61" spans="1:13" ht="35.1" customHeight="1" x14ac:dyDescent="0.2">
      <c r="A61" s="18"/>
      <c r="B61" s="19"/>
      <c r="C61" s="19"/>
      <c r="D61" s="19"/>
      <c r="E61" s="19"/>
      <c r="F61" s="19"/>
      <c r="G61" s="21"/>
      <c r="H61" s="23" t="s">
        <v>45</v>
      </c>
      <c r="I61" s="14">
        <v>10000</v>
      </c>
      <c r="J61" s="14">
        <f t="shared" si="2"/>
        <v>12500</v>
      </c>
      <c r="K61" s="14">
        <f t="shared" si="15"/>
        <v>12500</v>
      </c>
      <c r="L61" s="11"/>
      <c r="M61" s="37"/>
    </row>
    <row r="62" spans="1:13" ht="35.1" customHeight="1" x14ac:dyDescent="0.2">
      <c r="A62" s="18"/>
      <c r="B62" s="19"/>
      <c r="C62" s="19"/>
      <c r="D62" s="19"/>
      <c r="E62" s="19"/>
      <c r="F62" s="19"/>
      <c r="G62" s="21"/>
      <c r="H62" s="23" t="s">
        <v>46</v>
      </c>
      <c r="I62" s="14">
        <v>4000</v>
      </c>
      <c r="J62" s="14">
        <f t="shared" si="2"/>
        <v>5000</v>
      </c>
      <c r="K62" s="14">
        <f t="shared" si="15"/>
        <v>5000</v>
      </c>
      <c r="L62" s="11"/>
      <c r="M62" s="37"/>
    </row>
    <row r="63" spans="1:13" ht="35.1" customHeight="1" x14ac:dyDescent="0.2">
      <c r="A63" s="18"/>
      <c r="B63" s="19"/>
      <c r="C63" s="19"/>
      <c r="D63" s="19"/>
      <c r="E63" s="19"/>
      <c r="F63" s="19"/>
      <c r="G63" s="21"/>
      <c r="H63" s="23" t="s">
        <v>136</v>
      </c>
      <c r="I63" s="14">
        <v>35000</v>
      </c>
      <c r="J63" s="14">
        <f t="shared" si="2"/>
        <v>43750</v>
      </c>
      <c r="K63" s="14">
        <f t="shared" si="15"/>
        <v>43750</v>
      </c>
      <c r="L63" s="11"/>
      <c r="M63" s="37"/>
    </row>
    <row r="64" spans="1:13" ht="35.1" customHeight="1" x14ac:dyDescent="0.2">
      <c r="A64" s="18"/>
      <c r="B64" s="19"/>
      <c r="C64" s="19"/>
      <c r="D64" s="19"/>
      <c r="E64" s="19"/>
      <c r="F64" s="19"/>
      <c r="G64" s="21"/>
      <c r="H64" s="23" t="s">
        <v>161</v>
      </c>
      <c r="I64" s="14">
        <v>20000</v>
      </c>
      <c r="J64" s="14">
        <f t="shared" si="2"/>
        <v>25000</v>
      </c>
      <c r="K64" s="14">
        <f t="shared" si="15"/>
        <v>25000</v>
      </c>
      <c r="L64" s="11"/>
      <c r="M64" s="37"/>
    </row>
    <row r="65" spans="1:13" ht="35.1" customHeight="1" x14ac:dyDescent="0.2">
      <c r="A65" s="18"/>
      <c r="B65" s="19"/>
      <c r="C65" s="19"/>
      <c r="D65" s="19"/>
      <c r="E65" s="19"/>
      <c r="F65" s="19"/>
      <c r="G65" s="21"/>
      <c r="H65" s="23" t="s">
        <v>279</v>
      </c>
      <c r="I65" s="14">
        <v>2000</v>
      </c>
      <c r="J65" s="14">
        <f t="shared" si="2"/>
        <v>2500</v>
      </c>
      <c r="K65" s="14">
        <f t="shared" si="15"/>
        <v>2500</v>
      </c>
      <c r="L65" s="11"/>
      <c r="M65" s="37"/>
    </row>
    <row r="66" spans="1:13" ht="35.1" customHeight="1" x14ac:dyDescent="0.2">
      <c r="A66" s="18"/>
      <c r="B66" s="19"/>
      <c r="C66" s="19"/>
      <c r="D66" s="19"/>
      <c r="E66" s="19"/>
      <c r="F66" s="19"/>
      <c r="G66" s="21"/>
      <c r="H66" s="23" t="s">
        <v>280</v>
      </c>
      <c r="I66" s="14">
        <v>7000</v>
      </c>
      <c r="J66" s="14">
        <f t="shared" si="2"/>
        <v>8750</v>
      </c>
      <c r="K66" s="14">
        <f t="shared" si="15"/>
        <v>8750</v>
      </c>
      <c r="L66" s="11"/>
      <c r="M66" s="37"/>
    </row>
    <row r="67" spans="1:13" ht="35.1" customHeight="1" x14ac:dyDescent="0.2">
      <c r="A67" s="6"/>
      <c r="B67" s="33" t="s">
        <v>135</v>
      </c>
      <c r="C67" s="33" t="s">
        <v>8</v>
      </c>
      <c r="D67" s="33" t="s">
        <v>9</v>
      </c>
      <c r="E67" s="34" t="s">
        <v>334</v>
      </c>
      <c r="F67" s="33" t="s">
        <v>10</v>
      </c>
      <c r="G67" s="35">
        <v>3222105</v>
      </c>
      <c r="H67" s="4" t="s">
        <v>47</v>
      </c>
      <c r="I67" s="7">
        <f>SUM(I68:I80)</f>
        <v>136000</v>
      </c>
      <c r="J67" s="7">
        <f t="shared" ref="J67:K67" si="16">SUM(J68:J80)</f>
        <v>170000</v>
      </c>
      <c r="K67" s="7">
        <f t="shared" si="16"/>
        <v>170000</v>
      </c>
      <c r="L67" s="5" t="s">
        <v>197</v>
      </c>
      <c r="M67" s="36" t="s">
        <v>224</v>
      </c>
    </row>
    <row r="68" spans="1:13" ht="35.1" customHeight="1" x14ac:dyDescent="0.2">
      <c r="A68" s="18"/>
      <c r="B68" s="19"/>
      <c r="C68" s="19"/>
      <c r="D68" s="19"/>
      <c r="E68" s="19"/>
      <c r="F68" s="19"/>
      <c r="G68" s="21"/>
      <c r="H68" s="23" t="s">
        <v>48</v>
      </c>
      <c r="I68" s="14">
        <v>17000</v>
      </c>
      <c r="J68" s="14">
        <f t="shared" si="2"/>
        <v>21250</v>
      </c>
      <c r="K68" s="14">
        <f>I68*1.25</f>
        <v>21250</v>
      </c>
      <c r="L68" s="11"/>
      <c r="M68" s="41"/>
    </row>
    <row r="69" spans="1:13" ht="35.1" customHeight="1" x14ac:dyDescent="0.2">
      <c r="A69" s="18"/>
      <c r="B69" s="19"/>
      <c r="C69" s="19"/>
      <c r="D69" s="19"/>
      <c r="E69" s="19"/>
      <c r="F69" s="19"/>
      <c r="G69" s="21"/>
      <c r="H69" s="23" t="s">
        <v>49</v>
      </c>
      <c r="I69" s="14">
        <v>25000</v>
      </c>
      <c r="J69" s="14">
        <f t="shared" si="2"/>
        <v>31250</v>
      </c>
      <c r="K69" s="14">
        <f t="shared" ref="K69:K80" si="17">I69*1.25</f>
        <v>31250</v>
      </c>
      <c r="L69" s="11"/>
      <c r="M69" s="41"/>
    </row>
    <row r="70" spans="1:13" ht="35.1" customHeight="1" x14ac:dyDescent="0.2">
      <c r="A70" s="18"/>
      <c r="B70" s="19"/>
      <c r="C70" s="19"/>
      <c r="D70" s="19"/>
      <c r="E70" s="19"/>
      <c r="F70" s="19"/>
      <c r="G70" s="21"/>
      <c r="H70" s="23" t="s">
        <v>50</v>
      </c>
      <c r="I70" s="14">
        <v>10000</v>
      </c>
      <c r="J70" s="14">
        <f t="shared" ref="J70:J137" si="18">I70*1.25</f>
        <v>12500</v>
      </c>
      <c r="K70" s="14">
        <f t="shared" si="17"/>
        <v>12500</v>
      </c>
      <c r="L70" s="11"/>
      <c r="M70" s="41"/>
    </row>
    <row r="71" spans="1:13" ht="35.1" customHeight="1" x14ac:dyDescent="0.2">
      <c r="A71" s="18"/>
      <c r="B71" s="19"/>
      <c r="C71" s="19"/>
      <c r="D71" s="19"/>
      <c r="E71" s="19"/>
      <c r="F71" s="19"/>
      <c r="G71" s="21"/>
      <c r="H71" s="45" t="s">
        <v>192</v>
      </c>
      <c r="I71" s="14">
        <v>2000</v>
      </c>
      <c r="J71" s="14">
        <f t="shared" si="18"/>
        <v>2500</v>
      </c>
      <c r="K71" s="14">
        <f t="shared" si="17"/>
        <v>2500</v>
      </c>
      <c r="L71" s="11"/>
      <c r="M71" s="37"/>
    </row>
    <row r="72" spans="1:13" ht="35.1" customHeight="1" x14ac:dyDescent="0.2">
      <c r="A72" s="18"/>
      <c r="B72" s="19"/>
      <c r="C72" s="19"/>
      <c r="D72" s="19"/>
      <c r="E72" s="19"/>
      <c r="F72" s="19"/>
      <c r="G72" s="21"/>
      <c r="H72" s="23" t="s">
        <v>51</v>
      </c>
      <c r="I72" s="14">
        <v>7000</v>
      </c>
      <c r="J72" s="14">
        <f t="shared" si="18"/>
        <v>8750</v>
      </c>
      <c r="K72" s="14">
        <f t="shared" si="17"/>
        <v>8750</v>
      </c>
      <c r="L72" s="11"/>
      <c r="M72" s="37"/>
    </row>
    <row r="73" spans="1:13" ht="35.1" customHeight="1" x14ac:dyDescent="0.2">
      <c r="A73" s="18"/>
      <c r="B73" s="19"/>
      <c r="C73" s="19"/>
      <c r="D73" s="19"/>
      <c r="E73" s="19"/>
      <c r="F73" s="19"/>
      <c r="G73" s="21"/>
      <c r="H73" s="12" t="s">
        <v>328</v>
      </c>
      <c r="I73" s="14">
        <v>15000</v>
      </c>
      <c r="J73" s="14">
        <f t="shared" si="18"/>
        <v>18750</v>
      </c>
      <c r="K73" s="14">
        <f t="shared" si="17"/>
        <v>18750</v>
      </c>
      <c r="L73" s="11"/>
      <c r="M73" s="37"/>
    </row>
    <row r="74" spans="1:13" ht="35.1" customHeight="1" x14ac:dyDescent="0.2">
      <c r="A74" s="18"/>
      <c r="B74" s="19"/>
      <c r="C74" s="19"/>
      <c r="D74" s="19"/>
      <c r="E74" s="19"/>
      <c r="F74" s="19"/>
      <c r="G74" s="21"/>
      <c r="H74" s="23" t="s">
        <v>193</v>
      </c>
      <c r="I74" s="14">
        <v>25000</v>
      </c>
      <c r="J74" s="14">
        <f t="shared" si="18"/>
        <v>31250</v>
      </c>
      <c r="K74" s="14">
        <f t="shared" si="17"/>
        <v>31250</v>
      </c>
      <c r="L74" s="11"/>
      <c r="M74" s="37"/>
    </row>
    <row r="75" spans="1:13" ht="35.1" customHeight="1" x14ac:dyDescent="0.2">
      <c r="A75" s="18"/>
      <c r="B75" s="19"/>
      <c r="C75" s="19"/>
      <c r="D75" s="19"/>
      <c r="E75" s="19"/>
      <c r="F75" s="19"/>
      <c r="G75" s="21"/>
      <c r="H75" s="12" t="s">
        <v>176</v>
      </c>
      <c r="I75" s="14">
        <v>4000</v>
      </c>
      <c r="J75" s="14">
        <f t="shared" si="18"/>
        <v>5000</v>
      </c>
      <c r="K75" s="14">
        <f t="shared" si="17"/>
        <v>5000</v>
      </c>
      <c r="L75" s="11"/>
      <c r="M75" s="37"/>
    </row>
    <row r="76" spans="1:13" ht="35.1" customHeight="1" x14ac:dyDescent="0.2">
      <c r="A76" s="18"/>
      <c r="B76" s="19"/>
      <c r="C76" s="19"/>
      <c r="D76" s="19"/>
      <c r="E76" s="19"/>
      <c r="F76" s="19"/>
      <c r="G76" s="21"/>
      <c r="H76" s="12" t="s">
        <v>59</v>
      </c>
      <c r="I76" s="14">
        <v>4000</v>
      </c>
      <c r="J76" s="14">
        <f t="shared" si="18"/>
        <v>5000</v>
      </c>
      <c r="K76" s="14">
        <f t="shared" si="17"/>
        <v>5000</v>
      </c>
      <c r="L76" s="11"/>
      <c r="M76" s="37"/>
    </row>
    <row r="77" spans="1:13" ht="35.1" customHeight="1" x14ac:dyDescent="0.2">
      <c r="A77" s="18"/>
      <c r="B77" s="19"/>
      <c r="C77" s="19"/>
      <c r="D77" s="19"/>
      <c r="E77" s="19"/>
      <c r="F77" s="19"/>
      <c r="G77" s="21"/>
      <c r="H77" s="12" t="s">
        <v>228</v>
      </c>
      <c r="I77" s="14">
        <v>2000</v>
      </c>
      <c r="J77" s="14">
        <f t="shared" si="18"/>
        <v>2500</v>
      </c>
      <c r="K77" s="14">
        <f t="shared" si="17"/>
        <v>2500</v>
      </c>
      <c r="L77" s="11"/>
      <c r="M77" s="37"/>
    </row>
    <row r="78" spans="1:13" ht="35.1" customHeight="1" x14ac:dyDescent="0.2">
      <c r="A78" s="72"/>
      <c r="B78" s="43"/>
      <c r="C78" s="43"/>
      <c r="D78" s="43"/>
      <c r="E78" s="43"/>
      <c r="F78" s="43"/>
      <c r="G78" s="43"/>
      <c r="H78" s="12" t="s">
        <v>198</v>
      </c>
      <c r="I78" s="10">
        <v>4000</v>
      </c>
      <c r="J78" s="14">
        <f t="shared" si="18"/>
        <v>5000</v>
      </c>
      <c r="K78" s="14">
        <f t="shared" si="17"/>
        <v>5000</v>
      </c>
      <c r="L78" s="1"/>
      <c r="M78" s="46"/>
    </row>
    <row r="79" spans="1:13" ht="35.1" customHeight="1" x14ac:dyDescent="0.2">
      <c r="A79" s="72"/>
      <c r="B79" s="43"/>
      <c r="C79" s="43"/>
      <c r="D79" s="43"/>
      <c r="E79" s="43"/>
      <c r="F79" s="43"/>
      <c r="G79" s="43"/>
      <c r="H79" s="12" t="s">
        <v>199</v>
      </c>
      <c r="I79" s="10">
        <v>7000</v>
      </c>
      <c r="J79" s="14">
        <f t="shared" si="18"/>
        <v>8750</v>
      </c>
      <c r="K79" s="14">
        <f t="shared" si="17"/>
        <v>8750</v>
      </c>
      <c r="L79" s="11"/>
      <c r="M79" s="46"/>
    </row>
    <row r="80" spans="1:13" ht="35.1" customHeight="1" x14ac:dyDescent="0.2">
      <c r="A80" s="72"/>
      <c r="B80" s="43"/>
      <c r="C80" s="43"/>
      <c r="D80" s="43"/>
      <c r="E80" s="43"/>
      <c r="F80" s="43"/>
      <c r="G80" s="43"/>
      <c r="H80" s="12" t="s">
        <v>202</v>
      </c>
      <c r="I80" s="10">
        <v>14000</v>
      </c>
      <c r="J80" s="14">
        <f t="shared" si="18"/>
        <v>17500</v>
      </c>
      <c r="K80" s="14">
        <f t="shared" si="17"/>
        <v>17500</v>
      </c>
      <c r="L80" s="11"/>
      <c r="M80" s="46"/>
    </row>
    <row r="81" spans="1:13" s="40" customFormat="1" ht="35.1" customHeight="1" x14ac:dyDescent="0.2">
      <c r="A81" s="6"/>
      <c r="B81" s="33" t="s">
        <v>325</v>
      </c>
      <c r="C81" s="33" t="s">
        <v>8</v>
      </c>
      <c r="D81" s="33" t="s">
        <v>9</v>
      </c>
      <c r="E81" s="34" t="s">
        <v>335</v>
      </c>
      <c r="F81" s="33" t="s">
        <v>10</v>
      </c>
      <c r="G81" s="35">
        <v>3222106</v>
      </c>
      <c r="H81" s="3" t="s">
        <v>52</v>
      </c>
      <c r="I81" s="7">
        <f>SUM(I82:I91)</f>
        <v>132500</v>
      </c>
      <c r="J81" s="7">
        <f t="shared" ref="J81:K81" si="19">SUM(J82:J91)</f>
        <v>165625</v>
      </c>
      <c r="K81" s="7">
        <f t="shared" si="19"/>
        <v>165000</v>
      </c>
      <c r="L81" s="5" t="s">
        <v>197</v>
      </c>
      <c r="M81" s="36" t="s">
        <v>224</v>
      </c>
    </row>
    <row r="82" spans="1:13" ht="35.1" customHeight="1" x14ac:dyDescent="0.2">
      <c r="A82" s="18"/>
      <c r="B82" s="19"/>
      <c r="C82" s="19"/>
      <c r="D82" s="19"/>
      <c r="E82" s="19"/>
      <c r="F82" s="19"/>
      <c r="G82" s="21"/>
      <c r="H82" s="23" t="s">
        <v>53</v>
      </c>
      <c r="I82" s="14">
        <v>46000</v>
      </c>
      <c r="J82" s="14">
        <f>I82*1.25</f>
        <v>57500</v>
      </c>
      <c r="K82" s="14">
        <f>I82*1.25</f>
        <v>57500</v>
      </c>
      <c r="L82" s="11"/>
      <c r="M82" s="41"/>
    </row>
    <row r="83" spans="1:13" ht="35.1" customHeight="1" x14ac:dyDescent="0.2">
      <c r="A83" s="18"/>
      <c r="B83" s="19"/>
      <c r="C83" s="19"/>
      <c r="D83" s="19"/>
      <c r="E83" s="19"/>
      <c r="F83" s="19"/>
      <c r="G83" s="21"/>
      <c r="H83" s="23" t="s">
        <v>54</v>
      </c>
      <c r="I83" s="14">
        <v>10000</v>
      </c>
      <c r="J83" s="14">
        <f t="shared" ref="J83:J91" si="20">I83*1.25</f>
        <v>12500</v>
      </c>
      <c r="K83" s="14">
        <f t="shared" ref="K83:K91" si="21">I83*1.25</f>
        <v>12500</v>
      </c>
      <c r="L83" s="11"/>
      <c r="M83" s="41"/>
    </row>
    <row r="84" spans="1:13" ht="35.1" customHeight="1" x14ac:dyDescent="0.2">
      <c r="A84" s="18"/>
      <c r="B84" s="19"/>
      <c r="C84" s="19"/>
      <c r="D84" s="19"/>
      <c r="E84" s="19"/>
      <c r="F84" s="19"/>
      <c r="G84" s="21"/>
      <c r="H84" s="23" t="s">
        <v>55</v>
      </c>
      <c r="I84" s="14">
        <v>5000</v>
      </c>
      <c r="J84" s="14">
        <f t="shared" si="20"/>
        <v>6250</v>
      </c>
      <c r="K84" s="14">
        <f t="shared" si="21"/>
        <v>6250</v>
      </c>
      <c r="L84" s="11"/>
      <c r="M84" s="37"/>
    </row>
    <row r="85" spans="1:13" ht="35.1" customHeight="1" x14ac:dyDescent="0.2">
      <c r="A85" s="18"/>
      <c r="B85" s="19"/>
      <c r="C85" s="19"/>
      <c r="D85" s="19"/>
      <c r="E85" s="19"/>
      <c r="F85" s="19"/>
      <c r="G85" s="21"/>
      <c r="H85" s="23" t="s">
        <v>56</v>
      </c>
      <c r="I85" s="14">
        <v>600</v>
      </c>
      <c r="J85" s="14">
        <f t="shared" si="20"/>
        <v>750</v>
      </c>
      <c r="K85" s="14">
        <f>I85</f>
        <v>600</v>
      </c>
      <c r="L85" s="11"/>
      <c r="M85" s="37"/>
    </row>
    <row r="86" spans="1:13" ht="35.1" customHeight="1" x14ac:dyDescent="0.2">
      <c r="A86" s="18"/>
      <c r="B86" s="19"/>
      <c r="C86" s="19"/>
      <c r="D86" s="19"/>
      <c r="E86" s="19"/>
      <c r="F86" s="19"/>
      <c r="G86" s="21"/>
      <c r="H86" s="23" t="s">
        <v>57</v>
      </c>
      <c r="I86" s="14">
        <v>45000</v>
      </c>
      <c r="J86" s="14">
        <f t="shared" si="20"/>
        <v>56250</v>
      </c>
      <c r="K86" s="14">
        <f t="shared" si="21"/>
        <v>56250</v>
      </c>
      <c r="L86" s="11"/>
      <c r="M86" s="37"/>
    </row>
    <row r="87" spans="1:13" ht="35.1" customHeight="1" x14ac:dyDescent="0.2">
      <c r="A87" s="18"/>
      <c r="B87" s="19"/>
      <c r="C87" s="19"/>
      <c r="D87" s="19"/>
      <c r="E87" s="19"/>
      <c r="F87" s="19"/>
      <c r="G87" s="21"/>
      <c r="H87" s="23" t="s">
        <v>58</v>
      </c>
      <c r="I87" s="14">
        <v>3000</v>
      </c>
      <c r="J87" s="14">
        <f t="shared" si="20"/>
        <v>3750</v>
      </c>
      <c r="K87" s="14">
        <f t="shared" si="21"/>
        <v>3750</v>
      </c>
      <c r="L87" s="11"/>
      <c r="M87" s="37"/>
    </row>
    <row r="88" spans="1:13" ht="35.1" customHeight="1" x14ac:dyDescent="0.2">
      <c r="A88" s="18"/>
      <c r="B88" s="19"/>
      <c r="C88" s="19"/>
      <c r="D88" s="19"/>
      <c r="E88" s="19"/>
      <c r="F88" s="19"/>
      <c r="G88" s="21"/>
      <c r="H88" s="23" t="s">
        <v>306</v>
      </c>
      <c r="I88" s="14">
        <v>1900</v>
      </c>
      <c r="J88" s="14">
        <f t="shared" si="20"/>
        <v>2375</v>
      </c>
      <c r="K88" s="14">
        <f>I88</f>
        <v>1900</v>
      </c>
      <c r="L88" s="11"/>
      <c r="M88" s="37"/>
    </row>
    <row r="89" spans="1:13" ht="35.1" customHeight="1" x14ac:dyDescent="0.2">
      <c r="A89" s="18"/>
      <c r="B89" s="19"/>
      <c r="C89" s="19"/>
      <c r="D89" s="19"/>
      <c r="E89" s="19"/>
      <c r="F89" s="19"/>
      <c r="G89" s="21"/>
      <c r="H89" s="23" t="s">
        <v>371</v>
      </c>
      <c r="I89" s="14">
        <v>6000</v>
      </c>
      <c r="J89" s="14">
        <f t="shared" si="20"/>
        <v>7500</v>
      </c>
      <c r="K89" s="14">
        <f t="shared" si="21"/>
        <v>7500</v>
      </c>
      <c r="L89" s="11"/>
      <c r="M89" s="37"/>
    </row>
    <row r="90" spans="1:13" ht="35.1" customHeight="1" x14ac:dyDescent="0.2">
      <c r="A90" s="18"/>
      <c r="B90" s="19"/>
      <c r="C90" s="21"/>
      <c r="D90" s="21"/>
      <c r="E90" s="21"/>
      <c r="F90" s="21"/>
      <c r="G90" s="21"/>
      <c r="H90" s="23" t="s">
        <v>372</v>
      </c>
      <c r="I90" s="14">
        <v>14500</v>
      </c>
      <c r="J90" s="14">
        <f t="shared" si="20"/>
        <v>18125</v>
      </c>
      <c r="K90" s="14">
        <f t="shared" si="21"/>
        <v>18125</v>
      </c>
      <c r="L90" s="11"/>
      <c r="M90" s="37"/>
    </row>
    <row r="91" spans="1:13" ht="35.1" customHeight="1" x14ac:dyDescent="0.2">
      <c r="A91" s="18"/>
      <c r="B91" s="19"/>
      <c r="C91" s="21"/>
      <c r="D91" s="21"/>
      <c r="E91" s="21"/>
      <c r="F91" s="21"/>
      <c r="G91" s="21"/>
      <c r="H91" s="23" t="s">
        <v>60</v>
      </c>
      <c r="I91" s="14">
        <v>500</v>
      </c>
      <c r="J91" s="14">
        <f t="shared" si="20"/>
        <v>625</v>
      </c>
      <c r="K91" s="14">
        <f t="shared" si="21"/>
        <v>625</v>
      </c>
      <c r="L91" s="11"/>
      <c r="M91" s="37"/>
    </row>
    <row r="92" spans="1:13" ht="35.1" customHeight="1" x14ac:dyDescent="0.2">
      <c r="A92" s="51"/>
      <c r="B92" s="52" t="s">
        <v>215</v>
      </c>
      <c r="C92" s="52" t="s">
        <v>7</v>
      </c>
      <c r="D92" s="52"/>
      <c r="E92" s="52"/>
      <c r="F92" s="52"/>
      <c r="G92" s="53">
        <v>3222107</v>
      </c>
      <c r="H92" s="54" t="s">
        <v>61</v>
      </c>
      <c r="I92" s="55">
        <v>2600</v>
      </c>
      <c r="J92" s="55">
        <f t="shared" si="18"/>
        <v>3250</v>
      </c>
      <c r="K92" s="55">
        <f>I92*1.25</f>
        <v>3250</v>
      </c>
      <c r="L92" s="56" t="s">
        <v>197</v>
      </c>
      <c r="M92" s="57"/>
    </row>
    <row r="93" spans="1:13" ht="35.1" customHeight="1" x14ac:dyDescent="0.2">
      <c r="A93" s="51"/>
      <c r="B93" s="52">
        <v>33141580</v>
      </c>
      <c r="C93" s="52" t="s">
        <v>7</v>
      </c>
      <c r="D93" s="52"/>
      <c r="E93" s="52"/>
      <c r="F93" s="52"/>
      <c r="G93" s="53">
        <v>3222108</v>
      </c>
      <c r="H93" s="54" t="s">
        <v>62</v>
      </c>
      <c r="I93" s="55">
        <v>21000</v>
      </c>
      <c r="J93" s="55">
        <f t="shared" si="18"/>
        <v>26250</v>
      </c>
      <c r="K93" s="55">
        <f>I93*1.25</f>
        <v>26250</v>
      </c>
      <c r="L93" s="56" t="s">
        <v>197</v>
      </c>
      <c r="M93" s="57"/>
    </row>
    <row r="94" spans="1:13" ht="35.1" customHeight="1" x14ac:dyDescent="0.2">
      <c r="A94" s="51"/>
      <c r="B94" s="52">
        <v>33141000</v>
      </c>
      <c r="C94" s="52" t="s">
        <v>7</v>
      </c>
      <c r="D94" s="52"/>
      <c r="E94" s="58"/>
      <c r="F94" s="52"/>
      <c r="G94" s="53">
        <v>3222109</v>
      </c>
      <c r="H94" s="54" t="s">
        <v>63</v>
      </c>
      <c r="I94" s="55">
        <v>25000</v>
      </c>
      <c r="J94" s="55">
        <f t="shared" si="18"/>
        <v>31250</v>
      </c>
      <c r="K94" s="55">
        <f>I94</f>
        <v>25000</v>
      </c>
      <c r="L94" s="56" t="s">
        <v>197</v>
      </c>
      <c r="M94" s="57"/>
    </row>
    <row r="95" spans="1:13" ht="35.1" customHeight="1" x14ac:dyDescent="0.2">
      <c r="A95" s="168"/>
      <c r="B95" s="52">
        <v>33793000</v>
      </c>
      <c r="C95" s="52" t="s">
        <v>8</v>
      </c>
      <c r="D95" s="52" t="s">
        <v>121</v>
      </c>
      <c r="E95" s="58"/>
      <c r="F95" s="52" t="s">
        <v>465</v>
      </c>
      <c r="G95" s="53">
        <v>3222110</v>
      </c>
      <c r="H95" s="169" t="s">
        <v>466</v>
      </c>
      <c r="I95" s="55">
        <f>SUM(I96:I98)</f>
        <v>63000</v>
      </c>
      <c r="J95" s="55">
        <f t="shared" ref="J95:K95" si="22">SUM(J96:J98)</f>
        <v>78750</v>
      </c>
      <c r="K95" s="55">
        <f t="shared" si="22"/>
        <v>31500</v>
      </c>
      <c r="L95" s="56" t="s">
        <v>197</v>
      </c>
      <c r="M95" s="57"/>
    </row>
    <row r="96" spans="1:13" ht="35.1" customHeight="1" x14ac:dyDescent="0.2">
      <c r="A96" s="161"/>
      <c r="B96" s="162"/>
      <c r="C96" s="162"/>
      <c r="D96" s="162"/>
      <c r="E96" s="162"/>
      <c r="F96" s="162"/>
      <c r="G96" s="163"/>
      <c r="H96" s="164" t="s">
        <v>467</v>
      </c>
      <c r="I96" s="165">
        <v>5000</v>
      </c>
      <c r="J96" s="170">
        <f>I96*1.25</f>
        <v>6250</v>
      </c>
      <c r="K96" s="170">
        <f>I96/2</f>
        <v>2500</v>
      </c>
      <c r="L96" s="166"/>
      <c r="M96" s="167"/>
    </row>
    <row r="97" spans="1:13" ht="35.1" customHeight="1" x14ac:dyDescent="0.2">
      <c r="A97" s="156"/>
      <c r="B97" s="157"/>
      <c r="C97" s="157"/>
      <c r="D97" s="157"/>
      <c r="E97" s="157"/>
      <c r="F97" s="157"/>
      <c r="G97" s="158"/>
      <c r="H97" s="159" t="s">
        <v>468</v>
      </c>
      <c r="I97" s="160">
        <v>6000</v>
      </c>
      <c r="J97" s="170">
        <f t="shared" ref="J97:J98" si="23">I97*1.25</f>
        <v>7500</v>
      </c>
      <c r="K97" s="170">
        <f t="shared" ref="K97:K98" si="24">I97/2</f>
        <v>3000</v>
      </c>
      <c r="L97" s="154"/>
      <c r="M97" s="155"/>
    </row>
    <row r="98" spans="1:13" ht="35.1" customHeight="1" x14ac:dyDescent="0.2">
      <c r="A98" s="156"/>
      <c r="B98" s="157"/>
      <c r="C98" s="157"/>
      <c r="D98" s="157"/>
      <c r="E98" s="157"/>
      <c r="F98" s="158"/>
      <c r="G98" s="158"/>
      <c r="H98" s="159" t="s">
        <v>469</v>
      </c>
      <c r="I98" s="160">
        <v>52000</v>
      </c>
      <c r="J98" s="170">
        <f t="shared" si="23"/>
        <v>65000</v>
      </c>
      <c r="K98" s="170">
        <f t="shared" si="24"/>
        <v>26000</v>
      </c>
      <c r="L98" s="154"/>
      <c r="M98" s="155"/>
    </row>
    <row r="99" spans="1:13" ht="35.1" customHeight="1" x14ac:dyDescent="0.2">
      <c r="A99" s="51"/>
      <c r="B99" s="52" t="s">
        <v>138</v>
      </c>
      <c r="C99" s="52" t="s">
        <v>8</v>
      </c>
      <c r="D99" s="52" t="s">
        <v>121</v>
      </c>
      <c r="E99" s="52" t="s">
        <v>334</v>
      </c>
      <c r="F99" s="52" t="s">
        <v>13</v>
      </c>
      <c r="G99" s="53">
        <v>3222111</v>
      </c>
      <c r="H99" s="54" t="s">
        <v>64</v>
      </c>
      <c r="I99" s="55">
        <f>SUM(I100:I106)</f>
        <v>255000</v>
      </c>
      <c r="J99" s="55">
        <f>SUM(J100:J106)</f>
        <v>318750</v>
      </c>
      <c r="K99" s="55">
        <f>SUM(K100:K106)</f>
        <v>159375</v>
      </c>
      <c r="L99" s="56" t="s">
        <v>197</v>
      </c>
      <c r="M99" s="57" t="s">
        <v>224</v>
      </c>
    </row>
    <row r="100" spans="1:13" ht="35.1" customHeight="1" x14ac:dyDescent="0.2">
      <c r="A100" s="18"/>
      <c r="B100" s="19"/>
      <c r="C100" s="19"/>
      <c r="D100" s="19"/>
      <c r="E100" s="19"/>
      <c r="F100" s="19"/>
      <c r="G100" s="21"/>
      <c r="H100" s="12" t="s">
        <v>65</v>
      </c>
      <c r="I100" s="10">
        <v>30000</v>
      </c>
      <c r="J100" s="14">
        <f t="shared" si="18"/>
        <v>37500</v>
      </c>
      <c r="K100" s="14">
        <f>I100*1.25/2</f>
        <v>18750</v>
      </c>
      <c r="L100" s="14"/>
      <c r="M100" s="37"/>
    </row>
    <row r="101" spans="1:13" ht="35.1" customHeight="1" x14ac:dyDescent="0.2">
      <c r="A101" s="18"/>
      <c r="B101" s="19"/>
      <c r="C101" s="19"/>
      <c r="D101" s="19"/>
      <c r="E101" s="19"/>
      <c r="F101" s="19"/>
      <c r="G101" s="21"/>
      <c r="H101" s="12" t="s">
        <v>178</v>
      </c>
      <c r="I101" s="10">
        <v>76000</v>
      </c>
      <c r="J101" s="14">
        <f t="shared" si="18"/>
        <v>95000</v>
      </c>
      <c r="K101" s="14">
        <f t="shared" ref="K101:K106" si="25">I101*1.25/2</f>
        <v>47500</v>
      </c>
      <c r="L101" s="11"/>
      <c r="M101" s="37"/>
    </row>
    <row r="102" spans="1:13" ht="35.1" customHeight="1" x14ac:dyDescent="0.2">
      <c r="A102" s="18"/>
      <c r="B102" s="19"/>
      <c r="C102" s="19"/>
      <c r="D102" s="19"/>
      <c r="E102" s="19"/>
      <c r="F102" s="19"/>
      <c r="G102" s="21"/>
      <c r="H102" s="12" t="s">
        <v>66</v>
      </c>
      <c r="I102" s="10">
        <f>45000*2</f>
        <v>90000</v>
      </c>
      <c r="J102" s="14">
        <f t="shared" si="18"/>
        <v>112500</v>
      </c>
      <c r="K102" s="14">
        <f t="shared" si="25"/>
        <v>56250</v>
      </c>
      <c r="L102" s="11"/>
      <c r="M102" s="37"/>
    </row>
    <row r="103" spans="1:13" ht="35.1" customHeight="1" x14ac:dyDescent="0.2">
      <c r="A103" s="18"/>
      <c r="B103" s="19"/>
      <c r="C103" s="19"/>
      <c r="D103" s="19"/>
      <c r="E103" s="19"/>
      <c r="F103" s="19"/>
      <c r="G103" s="21"/>
      <c r="H103" s="12" t="s">
        <v>189</v>
      </c>
      <c r="I103" s="10">
        <v>12000</v>
      </c>
      <c r="J103" s="14">
        <f t="shared" si="18"/>
        <v>15000</v>
      </c>
      <c r="K103" s="14">
        <f t="shared" si="25"/>
        <v>7500</v>
      </c>
      <c r="L103" s="11"/>
      <c r="M103" s="37"/>
    </row>
    <row r="104" spans="1:13" ht="35.1" customHeight="1" x14ac:dyDescent="0.2">
      <c r="A104" s="18"/>
      <c r="B104" s="19"/>
      <c r="C104" s="19"/>
      <c r="D104" s="19"/>
      <c r="E104" s="19"/>
      <c r="F104" s="19"/>
      <c r="G104" s="21"/>
      <c r="H104" s="12" t="s">
        <v>67</v>
      </c>
      <c r="I104" s="10">
        <v>8000</v>
      </c>
      <c r="J104" s="14">
        <f t="shared" si="18"/>
        <v>10000</v>
      </c>
      <c r="K104" s="14">
        <f t="shared" si="25"/>
        <v>5000</v>
      </c>
      <c r="L104" s="11"/>
      <c r="M104" s="37"/>
    </row>
    <row r="105" spans="1:13" ht="35.1" customHeight="1" x14ac:dyDescent="0.2">
      <c r="A105" s="18"/>
      <c r="B105" s="19"/>
      <c r="C105" s="19"/>
      <c r="D105" s="19"/>
      <c r="E105" s="19"/>
      <c r="F105" s="19"/>
      <c r="G105" s="21"/>
      <c r="H105" s="12" t="s">
        <v>318</v>
      </c>
      <c r="I105" s="10">
        <v>35000</v>
      </c>
      <c r="J105" s="14">
        <f t="shared" si="18"/>
        <v>43750</v>
      </c>
      <c r="K105" s="14">
        <f t="shared" si="25"/>
        <v>21875</v>
      </c>
      <c r="L105" s="11"/>
      <c r="M105" s="37"/>
    </row>
    <row r="106" spans="1:13" ht="35.1" customHeight="1" x14ac:dyDescent="0.2">
      <c r="A106" s="18"/>
      <c r="B106" s="19"/>
      <c r="C106" s="19"/>
      <c r="D106" s="19"/>
      <c r="E106" s="19"/>
      <c r="F106" s="19"/>
      <c r="G106" s="21"/>
      <c r="H106" s="12" t="s">
        <v>229</v>
      </c>
      <c r="I106" s="10">
        <v>4000</v>
      </c>
      <c r="J106" s="14">
        <f t="shared" si="18"/>
        <v>5000</v>
      </c>
      <c r="K106" s="14">
        <f t="shared" si="25"/>
        <v>2500</v>
      </c>
      <c r="L106" s="11"/>
      <c r="M106" s="37"/>
    </row>
    <row r="107" spans="1:13" ht="35.1" customHeight="1" x14ac:dyDescent="0.2">
      <c r="A107" s="51"/>
      <c r="B107" s="52" t="s">
        <v>216</v>
      </c>
      <c r="C107" s="52" t="s">
        <v>7</v>
      </c>
      <c r="D107" s="52"/>
      <c r="E107" s="52"/>
      <c r="F107" s="52"/>
      <c r="G107" s="53">
        <v>3222112</v>
      </c>
      <c r="H107" s="54" t="s">
        <v>68</v>
      </c>
      <c r="I107" s="55">
        <v>6000</v>
      </c>
      <c r="J107" s="55">
        <f t="shared" si="18"/>
        <v>7500</v>
      </c>
      <c r="K107" s="55">
        <f>I107</f>
        <v>6000</v>
      </c>
      <c r="L107" s="56" t="s">
        <v>197</v>
      </c>
      <c r="M107" s="57"/>
    </row>
    <row r="108" spans="1:13" ht="35.1" customHeight="1" x14ac:dyDescent="0.2">
      <c r="A108" s="51"/>
      <c r="B108" s="52" t="s">
        <v>139</v>
      </c>
      <c r="C108" s="52" t="s">
        <v>7</v>
      </c>
      <c r="D108" s="52"/>
      <c r="E108" s="52"/>
      <c r="F108" s="52"/>
      <c r="G108" s="53">
        <v>3222120</v>
      </c>
      <c r="H108" s="54" t="s">
        <v>323</v>
      </c>
      <c r="I108" s="55">
        <v>20000</v>
      </c>
      <c r="J108" s="55">
        <f t="shared" si="18"/>
        <v>25000</v>
      </c>
      <c r="K108" s="55">
        <f>I108</f>
        <v>20000</v>
      </c>
      <c r="L108" s="56" t="s">
        <v>197</v>
      </c>
      <c r="M108" s="57"/>
    </row>
    <row r="109" spans="1:13" ht="35.1" customHeight="1" x14ac:dyDescent="0.2">
      <c r="A109" s="51"/>
      <c r="B109" s="52"/>
      <c r="C109" s="52"/>
      <c r="D109" s="52"/>
      <c r="E109" s="52"/>
      <c r="F109" s="52"/>
      <c r="G109" s="53">
        <v>3222133</v>
      </c>
      <c r="H109" s="54" t="s">
        <v>203</v>
      </c>
      <c r="I109" s="55">
        <f>I110+I117+I128</f>
        <v>962500</v>
      </c>
      <c r="J109" s="55">
        <f t="shared" ref="J109:K109" si="26">J110+J117+J128</f>
        <v>1203125</v>
      </c>
      <c r="K109" s="55">
        <f t="shared" si="26"/>
        <v>676562.5</v>
      </c>
      <c r="L109" s="56"/>
      <c r="M109" s="57"/>
    </row>
    <row r="110" spans="1:13" ht="38.25" customHeight="1" x14ac:dyDescent="0.2">
      <c r="A110" s="6"/>
      <c r="B110" s="33" t="s">
        <v>140</v>
      </c>
      <c r="C110" s="33" t="s">
        <v>8</v>
      </c>
      <c r="D110" s="33" t="s">
        <v>121</v>
      </c>
      <c r="E110" s="59" t="s">
        <v>335</v>
      </c>
      <c r="F110" s="33" t="s">
        <v>13</v>
      </c>
      <c r="G110" s="35">
        <v>3222133</v>
      </c>
      <c r="H110" s="4" t="s">
        <v>69</v>
      </c>
      <c r="I110" s="7">
        <f>SUM(I111:I116)</f>
        <v>378500</v>
      </c>
      <c r="J110" s="7">
        <f t="shared" ref="J110:K110" si="27">SUM(J111:J116)</f>
        <v>473125</v>
      </c>
      <c r="K110" s="7">
        <f t="shared" si="27"/>
        <v>236562.5</v>
      </c>
      <c r="L110" s="7"/>
      <c r="M110" s="36" t="s">
        <v>224</v>
      </c>
    </row>
    <row r="111" spans="1:13" ht="48" customHeight="1" x14ac:dyDescent="0.2">
      <c r="A111" s="18"/>
      <c r="B111" s="19"/>
      <c r="C111" s="19"/>
      <c r="D111" s="19"/>
      <c r="E111" s="19"/>
      <c r="F111" s="19"/>
      <c r="G111" s="21"/>
      <c r="H111" s="112" t="s">
        <v>270</v>
      </c>
      <c r="I111" s="10">
        <v>170000</v>
      </c>
      <c r="J111" s="14">
        <f t="shared" si="18"/>
        <v>212500</v>
      </c>
      <c r="K111" s="10">
        <f>I111*1.25/2</f>
        <v>106250</v>
      </c>
      <c r="L111" s="11"/>
      <c r="M111" s="37"/>
    </row>
    <row r="112" spans="1:13" ht="35.1" customHeight="1" x14ac:dyDescent="0.2">
      <c r="A112" s="18"/>
      <c r="B112" s="19"/>
      <c r="C112" s="19"/>
      <c r="D112" s="19"/>
      <c r="E112" s="19"/>
      <c r="F112" s="19"/>
      <c r="G112" s="21" t="s">
        <v>0</v>
      </c>
      <c r="H112" s="112" t="s">
        <v>271</v>
      </c>
      <c r="I112" s="10">
        <v>143000</v>
      </c>
      <c r="J112" s="14">
        <f t="shared" si="18"/>
        <v>178750</v>
      </c>
      <c r="K112" s="10">
        <f t="shared" ref="K112:K116" si="28">I112*1.25/2</f>
        <v>89375</v>
      </c>
      <c r="L112" s="11"/>
      <c r="M112" s="37"/>
    </row>
    <row r="113" spans="1:13" ht="35.1" customHeight="1" x14ac:dyDescent="0.2">
      <c r="A113" s="18"/>
      <c r="B113" s="19"/>
      <c r="C113" s="19"/>
      <c r="D113" s="19"/>
      <c r="E113" s="19"/>
      <c r="F113" s="19"/>
      <c r="G113" s="21"/>
      <c r="H113" s="112" t="s">
        <v>272</v>
      </c>
      <c r="I113" s="10">
        <v>32000</v>
      </c>
      <c r="J113" s="14">
        <f t="shared" si="18"/>
        <v>40000</v>
      </c>
      <c r="K113" s="10">
        <f t="shared" si="28"/>
        <v>20000</v>
      </c>
      <c r="L113" s="11"/>
      <c r="M113" s="37"/>
    </row>
    <row r="114" spans="1:13" ht="35.1" customHeight="1" x14ac:dyDescent="0.2">
      <c r="A114" s="18"/>
      <c r="B114" s="19"/>
      <c r="C114" s="19"/>
      <c r="D114" s="19"/>
      <c r="E114" s="19"/>
      <c r="F114" s="19"/>
      <c r="G114" s="21"/>
      <c r="H114" s="112" t="s">
        <v>67</v>
      </c>
      <c r="I114" s="10">
        <v>25000</v>
      </c>
      <c r="J114" s="14">
        <f t="shared" si="18"/>
        <v>31250</v>
      </c>
      <c r="K114" s="10">
        <f t="shared" si="28"/>
        <v>15625</v>
      </c>
      <c r="L114" s="11"/>
      <c r="M114" s="37"/>
    </row>
    <row r="115" spans="1:13" ht="35.1" customHeight="1" x14ac:dyDescent="0.2">
      <c r="A115" s="18"/>
      <c r="B115" s="19"/>
      <c r="C115" s="19"/>
      <c r="D115" s="19"/>
      <c r="E115" s="19"/>
      <c r="F115" s="19"/>
      <c r="G115" s="21"/>
      <c r="H115" s="112" t="s">
        <v>70</v>
      </c>
      <c r="I115" s="10">
        <v>5000</v>
      </c>
      <c r="J115" s="14">
        <f t="shared" si="18"/>
        <v>6250</v>
      </c>
      <c r="K115" s="10">
        <f t="shared" si="28"/>
        <v>3125</v>
      </c>
      <c r="L115" s="11"/>
      <c r="M115" s="37"/>
    </row>
    <row r="116" spans="1:13" ht="35.1" customHeight="1" x14ac:dyDescent="0.2">
      <c r="A116" s="18"/>
      <c r="B116" s="19"/>
      <c r="C116" s="19"/>
      <c r="D116" s="19"/>
      <c r="E116" s="19"/>
      <c r="F116" s="19"/>
      <c r="G116" s="21"/>
      <c r="H116" s="112" t="s">
        <v>71</v>
      </c>
      <c r="I116" s="10">
        <v>3500</v>
      </c>
      <c r="J116" s="14">
        <f t="shared" si="18"/>
        <v>4375</v>
      </c>
      <c r="K116" s="10">
        <f t="shared" si="28"/>
        <v>2187.5</v>
      </c>
      <c r="L116" s="11"/>
      <c r="M116" s="37"/>
    </row>
    <row r="117" spans="1:13" ht="35.1" customHeight="1" x14ac:dyDescent="0.2">
      <c r="A117" s="6"/>
      <c r="B117" s="33" t="s">
        <v>140</v>
      </c>
      <c r="C117" s="33" t="s">
        <v>8</v>
      </c>
      <c r="D117" s="33" t="s">
        <v>121</v>
      </c>
      <c r="E117" s="59" t="s">
        <v>334</v>
      </c>
      <c r="F117" s="33" t="s">
        <v>13</v>
      </c>
      <c r="G117" s="35">
        <v>3222133</v>
      </c>
      <c r="H117" s="3" t="s">
        <v>417</v>
      </c>
      <c r="I117" s="7">
        <f>SUM(I118:I127)</f>
        <v>464000</v>
      </c>
      <c r="J117" s="7">
        <f t="shared" ref="J117:K117" si="29">SUM(J118:J127)</f>
        <v>580000</v>
      </c>
      <c r="K117" s="7">
        <f t="shared" si="29"/>
        <v>290000</v>
      </c>
      <c r="L117" s="5" t="s">
        <v>197</v>
      </c>
      <c r="M117" s="36" t="s">
        <v>224</v>
      </c>
    </row>
    <row r="118" spans="1:13" ht="35.1" customHeight="1" x14ac:dyDescent="0.2">
      <c r="A118" s="18"/>
      <c r="B118" s="19"/>
      <c r="C118" s="19"/>
      <c r="D118" s="48"/>
      <c r="E118" s="43"/>
      <c r="F118" s="43"/>
      <c r="G118" s="44"/>
      <c r="H118" s="12" t="s">
        <v>186</v>
      </c>
      <c r="I118" s="10">
        <v>30000</v>
      </c>
      <c r="J118" s="10">
        <f t="shared" si="18"/>
        <v>37500</v>
      </c>
      <c r="K118" s="10">
        <f>I118*1.25/2</f>
        <v>18750</v>
      </c>
      <c r="L118" s="1"/>
      <c r="M118" s="2"/>
    </row>
    <row r="119" spans="1:13" ht="35.1" customHeight="1" x14ac:dyDescent="0.2">
      <c r="A119" s="18"/>
      <c r="B119" s="19"/>
      <c r="C119" s="19"/>
      <c r="D119" s="43"/>
      <c r="E119" s="43"/>
      <c r="F119" s="43"/>
      <c r="G119" s="44"/>
      <c r="H119" s="12" t="s">
        <v>269</v>
      </c>
      <c r="I119" s="10">
        <v>40000</v>
      </c>
      <c r="J119" s="10">
        <f t="shared" si="18"/>
        <v>50000</v>
      </c>
      <c r="K119" s="10">
        <f t="shared" ref="K119:K127" si="30">I119*1.25/2</f>
        <v>25000</v>
      </c>
      <c r="L119" s="1"/>
      <c r="M119" s="2"/>
    </row>
    <row r="120" spans="1:13" ht="35.1" customHeight="1" x14ac:dyDescent="0.2">
      <c r="A120" s="60"/>
      <c r="B120" s="22"/>
      <c r="C120" s="22"/>
      <c r="D120" s="43"/>
      <c r="E120" s="43"/>
      <c r="F120" s="43"/>
      <c r="G120" s="44"/>
      <c r="H120" s="12" t="s">
        <v>72</v>
      </c>
      <c r="I120" s="10">
        <v>140000</v>
      </c>
      <c r="J120" s="10">
        <f t="shared" si="18"/>
        <v>175000</v>
      </c>
      <c r="K120" s="10">
        <f t="shared" si="30"/>
        <v>87500</v>
      </c>
      <c r="L120" s="1"/>
      <c r="M120" s="2"/>
    </row>
    <row r="121" spans="1:13" ht="35.1" customHeight="1" x14ac:dyDescent="0.2">
      <c r="A121" s="60"/>
      <c r="B121" s="22"/>
      <c r="C121" s="22"/>
      <c r="D121" s="43"/>
      <c r="E121" s="43"/>
      <c r="F121" s="43"/>
      <c r="G121" s="44"/>
      <c r="H121" s="12" t="s">
        <v>129</v>
      </c>
      <c r="I121" s="10">
        <v>70000</v>
      </c>
      <c r="J121" s="10">
        <f t="shared" si="18"/>
        <v>87500</v>
      </c>
      <c r="K121" s="10">
        <f t="shared" si="30"/>
        <v>43750</v>
      </c>
      <c r="L121" s="1"/>
      <c r="M121" s="2"/>
    </row>
    <row r="122" spans="1:13" ht="35.1" customHeight="1" x14ac:dyDescent="0.2">
      <c r="A122" s="60"/>
      <c r="B122" s="22"/>
      <c r="C122" s="22"/>
      <c r="D122" s="43"/>
      <c r="E122" s="43"/>
      <c r="F122" s="43"/>
      <c r="G122" s="44"/>
      <c r="H122" s="12" t="s">
        <v>190</v>
      </c>
      <c r="I122" s="10">
        <v>30000</v>
      </c>
      <c r="J122" s="10">
        <f t="shared" si="18"/>
        <v>37500</v>
      </c>
      <c r="K122" s="10">
        <f t="shared" si="30"/>
        <v>18750</v>
      </c>
      <c r="L122" s="1"/>
      <c r="M122" s="2"/>
    </row>
    <row r="123" spans="1:13" ht="35.1" customHeight="1" x14ac:dyDescent="0.2">
      <c r="A123" s="60"/>
      <c r="B123" s="22"/>
      <c r="C123" s="22"/>
      <c r="D123" s="43"/>
      <c r="E123" s="43"/>
      <c r="F123" s="43"/>
      <c r="G123" s="44"/>
      <c r="H123" s="109" t="s">
        <v>191</v>
      </c>
      <c r="I123" s="10">
        <v>12000</v>
      </c>
      <c r="J123" s="10">
        <f t="shared" si="18"/>
        <v>15000</v>
      </c>
      <c r="K123" s="10">
        <f t="shared" si="30"/>
        <v>7500</v>
      </c>
      <c r="L123" s="1"/>
      <c r="M123" s="2"/>
    </row>
    <row r="124" spans="1:13" ht="35.1" customHeight="1" x14ac:dyDescent="0.2">
      <c r="A124" s="47"/>
      <c r="B124" s="43"/>
      <c r="C124" s="43"/>
      <c r="D124" s="43"/>
      <c r="E124" s="66"/>
      <c r="F124" s="43"/>
      <c r="G124" s="44"/>
      <c r="H124" s="12" t="s">
        <v>390</v>
      </c>
      <c r="I124" s="10">
        <v>40000</v>
      </c>
      <c r="J124" s="10">
        <f t="shared" si="18"/>
        <v>50000</v>
      </c>
      <c r="K124" s="10">
        <f t="shared" si="30"/>
        <v>25000</v>
      </c>
      <c r="L124" s="1"/>
      <c r="M124" s="2"/>
    </row>
    <row r="125" spans="1:13" ht="35.1" customHeight="1" x14ac:dyDescent="0.2">
      <c r="A125" s="47"/>
      <c r="B125" s="48"/>
      <c r="C125" s="48"/>
      <c r="D125" s="48"/>
      <c r="E125" s="107"/>
      <c r="F125" s="48"/>
      <c r="G125" s="49"/>
      <c r="H125" s="12" t="s">
        <v>412</v>
      </c>
      <c r="I125" s="10">
        <v>10000</v>
      </c>
      <c r="J125" s="10">
        <f t="shared" si="18"/>
        <v>12500</v>
      </c>
      <c r="K125" s="10">
        <f t="shared" si="30"/>
        <v>6250</v>
      </c>
      <c r="L125" s="1"/>
      <c r="M125" s="2"/>
    </row>
    <row r="126" spans="1:13" ht="34.5" customHeight="1" x14ac:dyDescent="0.2">
      <c r="A126" s="18"/>
      <c r="B126" s="19"/>
      <c r="C126" s="21"/>
      <c r="D126" s="44"/>
      <c r="E126" s="110"/>
      <c r="F126" s="44"/>
      <c r="G126" s="44"/>
      <c r="H126" s="109" t="s">
        <v>330</v>
      </c>
      <c r="I126" s="10">
        <v>12000</v>
      </c>
      <c r="J126" s="10">
        <f t="shared" si="18"/>
        <v>15000</v>
      </c>
      <c r="K126" s="10">
        <f t="shared" si="30"/>
        <v>7500</v>
      </c>
      <c r="L126" s="1"/>
      <c r="M126" s="2"/>
    </row>
    <row r="127" spans="1:13" ht="34.5" customHeight="1" x14ac:dyDescent="0.2">
      <c r="A127" s="18"/>
      <c r="B127" s="19"/>
      <c r="C127" s="21"/>
      <c r="D127" s="44"/>
      <c r="E127" s="110"/>
      <c r="F127" s="44"/>
      <c r="G127" s="44"/>
      <c r="H127" s="109" t="s">
        <v>418</v>
      </c>
      <c r="I127" s="10">
        <v>80000</v>
      </c>
      <c r="J127" s="10">
        <f t="shared" si="18"/>
        <v>100000</v>
      </c>
      <c r="K127" s="10">
        <f t="shared" si="30"/>
        <v>50000</v>
      </c>
      <c r="L127" s="1"/>
      <c r="M127" s="2"/>
    </row>
    <row r="128" spans="1:13" ht="35.1" customHeight="1" x14ac:dyDescent="0.2">
      <c r="A128" s="6"/>
      <c r="B128" s="33" t="s">
        <v>135</v>
      </c>
      <c r="C128" s="33" t="s">
        <v>8</v>
      </c>
      <c r="D128" s="33" t="s">
        <v>9</v>
      </c>
      <c r="E128" s="59" t="s">
        <v>335</v>
      </c>
      <c r="F128" s="33" t="s">
        <v>10</v>
      </c>
      <c r="G128" s="35">
        <v>3222133</v>
      </c>
      <c r="H128" s="3" t="s">
        <v>274</v>
      </c>
      <c r="I128" s="7">
        <f>SUM(I129:I130)</f>
        <v>120000</v>
      </c>
      <c r="J128" s="7">
        <f t="shared" ref="J128:K128" si="31">SUM(J129:J130)</f>
        <v>150000</v>
      </c>
      <c r="K128" s="7">
        <f t="shared" si="31"/>
        <v>150000</v>
      </c>
      <c r="L128" s="5" t="s">
        <v>197</v>
      </c>
      <c r="M128" s="36" t="s">
        <v>224</v>
      </c>
    </row>
    <row r="129" spans="1:13" ht="35.1" customHeight="1" x14ac:dyDescent="0.2">
      <c r="A129" s="60"/>
      <c r="B129" s="22"/>
      <c r="C129" s="22"/>
      <c r="D129" s="22"/>
      <c r="E129" s="22"/>
      <c r="F129" s="22"/>
      <c r="G129" s="21"/>
      <c r="H129" s="62" t="s">
        <v>275</v>
      </c>
      <c r="I129" s="14">
        <v>80000</v>
      </c>
      <c r="J129" s="14">
        <f t="shared" si="18"/>
        <v>100000</v>
      </c>
      <c r="K129" s="14">
        <f>I129*1.25</f>
        <v>100000</v>
      </c>
      <c r="L129" s="11"/>
      <c r="M129" s="61"/>
    </row>
    <row r="130" spans="1:13" ht="35.1" customHeight="1" x14ac:dyDescent="0.2">
      <c r="A130" s="60"/>
      <c r="B130" s="22"/>
      <c r="C130" s="22"/>
      <c r="D130" s="22"/>
      <c r="E130" s="22"/>
      <c r="F130" s="22"/>
      <c r="G130" s="21"/>
      <c r="H130" s="62" t="s">
        <v>276</v>
      </c>
      <c r="I130" s="14">
        <v>40000</v>
      </c>
      <c r="J130" s="14">
        <f t="shared" si="18"/>
        <v>50000</v>
      </c>
      <c r="K130" s="14">
        <f>I130*1.25</f>
        <v>50000</v>
      </c>
      <c r="L130" s="11"/>
      <c r="M130" s="61"/>
    </row>
    <row r="131" spans="1:13" ht="35.1" customHeight="1" x14ac:dyDescent="0.2">
      <c r="A131" s="51"/>
      <c r="B131" s="52" t="s">
        <v>137</v>
      </c>
      <c r="C131" s="52" t="s">
        <v>8</v>
      </c>
      <c r="D131" s="52" t="s">
        <v>121</v>
      </c>
      <c r="E131" s="52"/>
      <c r="F131" s="52"/>
      <c r="G131" s="53">
        <v>3222135</v>
      </c>
      <c r="H131" s="54" t="s">
        <v>73</v>
      </c>
      <c r="I131" s="55">
        <f>SUM(I132:I133)</f>
        <v>19000</v>
      </c>
      <c r="J131" s="55">
        <f t="shared" ref="J131" si="32">SUM(J132:J133)</f>
        <v>23750</v>
      </c>
      <c r="K131" s="55">
        <f>SUM(K132:K133)</f>
        <v>23750</v>
      </c>
      <c r="L131" s="56" t="s">
        <v>197</v>
      </c>
      <c r="M131" s="57"/>
    </row>
    <row r="132" spans="1:13" ht="35.1" customHeight="1" x14ac:dyDescent="0.2">
      <c r="A132" s="18"/>
      <c r="B132" s="19"/>
      <c r="C132" s="19"/>
      <c r="D132" s="19"/>
      <c r="E132" s="19"/>
      <c r="F132" s="19"/>
      <c r="G132" s="21"/>
      <c r="H132" s="23" t="s">
        <v>74</v>
      </c>
      <c r="I132" s="14">
        <v>14000</v>
      </c>
      <c r="J132" s="14">
        <f t="shared" si="18"/>
        <v>17500</v>
      </c>
      <c r="K132" s="14">
        <f>I132*1.25</f>
        <v>17500</v>
      </c>
      <c r="L132" s="11"/>
      <c r="M132" s="37"/>
    </row>
    <row r="133" spans="1:13" ht="35.1" customHeight="1" x14ac:dyDescent="0.2">
      <c r="A133" s="18"/>
      <c r="B133" s="19"/>
      <c r="C133" s="19"/>
      <c r="D133" s="19"/>
      <c r="E133" s="19"/>
      <c r="F133" s="19"/>
      <c r="G133" s="21"/>
      <c r="H133" s="23" t="s">
        <v>75</v>
      </c>
      <c r="I133" s="14">
        <v>5000</v>
      </c>
      <c r="J133" s="14">
        <f t="shared" si="18"/>
        <v>6250</v>
      </c>
      <c r="K133" s="14">
        <f>I133*1.25</f>
        <v>6250</v>
      </c>
      <c r="L133" s="11"/>
      <c r="M133" s="37"/>
    </row>
    <row r="134" spans="1:13" ht="35.1" customHeight="1" x14ac:dyDescent="0.2">
      <c r="A134" s="51"/>
      <c r="B134" s="52" t="s">
        <v>141</v>
      </c>
      <c r="C134" s="52" t="s">
        <v>7</v>
      </c>
      <c r="D134" s="52"/>
      <c r="E134" s="52"/>
      <c r="F134" s="52"/>
      <c r="G134" s="53">
        <v>3222137</v>
      </c>
      <c r="H134" s="54" t="s">
        <v>76</v>
      </c>
      <c r="I134" s="55">
        <v>19000</v>
      </c>
      <c r="J134" s="55">
        <f t="shared" si="18"/>
        <v>23750</v>
      </c>
      <c r="K134" s="55">
        <f>I134*1.25</f>
        <v>23750</v>
      </c>
      <c r="L134" s="56" t="s">
        <v>197</v>
      </c>
      <c r="M134" s="57"/>
    </row>
    <row r="135" spans="1:13" ht="60" customHeight="1" x14ac:dyDescent="0.2">
      <c r="A135" s="51"/>
      <c r="B135" s="52" t="s">
        <v>196</v>
      </c>
      <c r="C135" s="52" t="s">
        <v>333</v>
      </c>
      <c r="D135" s="52" t="s">
        <v>9</v>
      </c>
      <c r="E135" s="63" t="s">
        <v>335</v>
      </c>
      <c r="F135" s="52" t="s">
        <v>10</v>
      </c>
      <c r="G135" s="53">
        <v>3222138</v>
      </c>
      <c r="H135" s="54" t="s">
        <v>77</v>
      </c>
      <c r="I135" s="55">
        <v>25000</v>
      </c>
      <c r="J135" s="55">
        <f t="shared" si="18"/>
        <v>31250</v>
      </c>
      <c r="K135" s="55">
        <f>I135*1.19</f>
        <v>29750</v>
      </c>
      <c r="L135" s="56" t="s">
        <v>197</v>
      </c>
      <c r="M135" s="57" t="s">
        <v>224</v>
      </c>
    </row>
    <row r="136" spans="1:13" ht="46.5" customHeight="1" x14ac:dyDescent="0.2">
      <c r="A136" s="6"/>
      <c r="B136" s="33" t="s">
        <v>140</v>
      </c>
      <c r="C136" s="33" t="s">
        <v>8</v>
      </c>
      <c r="D136" s="33" t="s">
        <v>121</v>
      </c>
      <c r="E136" s="59" t="s">
        <v>334</v>
      </c>
      <c r="F136" s="33" t="s">
        <v>13</v>
      </c>
      <c r="G136" s="35">
        <v>3222139</v>
      </c>
      <c r="H136" s="3" t="s">
        <v>78</v>
      </c>
      <c r="I136" s="7">
        <f>SUM(I137:I140)</f>
        <v>330000</v>
      </c>
      <c r="J136" s="7">
        <f t="shared" ref="J136:K136" si="33">SUM(J137:J140)</f>
        <v>412500</v>
      </c>
      <c r="K136" s="7">
        <f t="shared" si="33"/>
        <v>206250</v>
      </c>
      <c r="L136" s="5"/>
      <c r="M136" s="36" t="s">
        <v>224</v>
      </c>
    </row>
    <row r="137" spans="1:13" ht="30" customHeight="1" x14ac:dyDescent="0.2">
      <c r="A137" s="47"/>
      <c r="B137" s="48"/>
      <c r="C137" s="48"/>
      <c r="D137" s="48"/>
      <c r="E137" s="107"/>
      <c r="F137" s="48"/>
      <c r="G137" s="49"/>
      <c r="H137" s="12" t="s">
        <v>79</v>
      </c>
      <c r="I137" s="10">
        <f>55000*2</f>
        <v>110000</v>
      </c>
      <c r="J137" s="10">
        <f t="shared" si="18"/>
        <v>137500</v>
      </c>
      <c r="K137" s="104">
        <f>I137*1.25/2</f>
        <v>68750</v>
      </c>
      <c r="L137" s="13"/>
      <c r="M137" s="50"/>
    </row>
    <row r="138" spans="1:13" ht="30" customHeight="1" x14ac:dyDescent="0.2">
      <c r="A138" s="47"/>
      <c r="B138" s="48"/>
      <c r="C138" s="48"/>
      <c r="D138" s="48"/>
      <c r="E138" s="107"/>
      <c r="F138" s="48"/>
      <c r="G138" s="49"/>
      <c r="H138" s="12" t="s">
        <v>187</v>
      </c>
      <c r="I138" s="10">
        <f>65000*2</f>
        <v>130000</v>
      </c>
      <c r="J138" s="10">
        <f t="shared" ref="J138:J201" si="34">I138*1.25</f>
        <v>162500</v>
      </c>
      <c r="K138" s="104">
        <f t="shared" ref="K138:K140" si="35">I138*1.25/2</f>
        <v>81250</v>
      </c>
      <c r="L138" s="13"/>
      <c r="M138" s="50"/>
    </row>
    <row r="139" spans="1:13" ht="30" customHeight="1" x14ac:dyDescent="0.2">
      <c r="A139" s="47"/>
      <c r="B139" s="48"/>
      <c r="C139" s="48"/>
      <c r="D139" s="48"/>
      <c r="E139" s="107"/>
      <c r="F139" s="48"/>
      <c r="G139" s="49"/>
      <c r="H139" s="12" t="s">
        <v>273</v>
      </c>
      <c r="I139" s="10">
        <v>80000</v>
      </c>
      <c r="J139" s="10">
        <f t="shared" si="34"/>
        <v>100000</v>
      </c>
      <c r="K139" s="104">
        <f t="shared" si="35"/>
        <v>50000</v>
      </c>
      <c r="L139" s="13"/>
      <c r="M139" s="50"/>
    </row>
    <row r="140" spans="1:13" ht="30" customHeight="1" x14ac:dyDescent="0.2">
      <c r="A140" s="47"/>
      <c r="B140" s="48"/>
      <c r="C140" s="48"/>
      <c r="D140" s="48"/>
      <c r="E140" s="107"/>
      <c r="F140" s="48"/>
      <c r="G140" s="49"/>
      <c r="H140" s="12" t="s">
        <v>175</v>
      </c>
      <c r="I140" s="10">
        <v>10000</v>
      </c>
      <c r="J140" s="10">
        <f t="shared" si="34"/>
        <v>12500</v>
      </c>
      <c r="K140" s="104">
        <f t="shared" si="35"/>
        <v>6250</v>
      </c>
      <c r="L140" s="13"/>
      <c r="M140" s="50"/>
    </row>
    <row r="141" spans="1:13" ht="35.1" customHeight="1" x14ac:dyDescent="0.2">
      <c r="A141" s="51"/>
      <c r="B141" s="52"/>
      <c r="C141" s="52"/>
      <c r="D141" s="52"/>
      <c r="E141" s="52"/>
      <c r="F141" s="52"/>
      <c r="G141" s="53">
        <v>3222140</v>
      </c>
      <c r="H141" s="54" t="s">
        <v>123</v>
      </c>
      <c r="I141" s="55">
        <f>I142</f>
        <v>24000</v>
      </c>
      <c r="J141" s="55">
        <f t="shared" ref="J141:K141" si="36">J142</f>
        <v>30000</v>
      </c>
      <c r="K141" s="55">
        <f t="shared" si="36"/>
        <v>30000</v>
      </c>
      <c r="L141" s="56"/>
      <c r="M141" s="57"/>
    </row>
    <row r="142" spans="1:13" ht="35.1" customHeight="1" x14ac:dyDescent="0.2">
      <c r="A142" s="18"/>
      <c r="B142" s="19" t="s">
        <v>137</v>
      </c>
      <c r="C142" s="19" t="s">
        <v>7</v>
      </c>
      <c r="D142" s="19"/>
      <c r="E142" s="19"/>
      <c r="F142" s="19"/>
      <c r="G142" s="21">
        <v>3222140</v>
      </c>
      <c r="H142" s="23" t="s">
        <v>243</v>
      </c>
      <c r="I142" s="14">
        <v>24000</v>
      </c>
      <c r="J142" s="14">
        <f t="shared" si="34"/>
        <v>30000</v>
      </c>
      <c r="K142" s="14">
        <f>I142*1.25</f>
        <v>30000</v>
      </c>
      <c r="L142" s="11" t="s">
        <v>197</v>
      </c>
      <c r="M142" s="37"/>
    </row>
    <row r="143" spans="1:13" ht="35.1" customHeight="1" x14ac:dyDescent="0.2">
      <c r="A143" s="24"/>
      <c r="B143" s="25"/>
      <c r="C143" s="25"/>
      <c r="D143" s="25"/>
      <c r="E143" s="25"/>
      <c r="F143" s="25"/>
      <c r="G143" s="26">
        <v>32229</v>
      </c>
      <c r="H143" s="27" t="s">
        <v>80</v>
      </c>
      <c r="I143" s="28">
        <f>I144</f>
        <v>37000</v>
      </c>
      <c r="J143" s="28">
        <f t="shared" ref="J143:K143" si="37">J144</f>
        <v>46250</v>
      </c>
      <c r="K143" s="28">
        <f t="shared" si="37"/>
        <v>37000</v>
      </c>
      <c r="L143" s="29"/>
      <c r="M143" s="30"/>
    </row>
    <row r="144" spans="1:13" ht="35.1" customHeight="1" x14ac:dyDescent="0.2">
      <c r="A144" s="18"/>
      <c r="B144" s="19" t="s">
        <v>142</v>
      </c>
      <c r="C144" s="19" t="s">
        <v>8</v>
      </c>
      <c r="D144" s="19" t="s">
        <v>121</v>
      </c>
      <c r="E144" s="19"/>
      <c r="F144" s="19"/>
      <c r="G144" s="21">
        <v>3222921</v>
      </c>
      <c r="H144" s="23" t="s">
        <v>81</v>
      </c>
      <c r="I144" s="105">
        <v>37000</v>
      </c>
      <c r="J144" s="14">
        <f t="shared" si="34"/>
        <v>46250</v>
      </c>
      <c r="K144" s="105">
        <f>I144</f>
        <v>37000</v>
      </c>
      <c r="L144" s="11" t="s">
        <v>197</v>
      </c>
      <c r="M144" s="2"/>
    </row>
    <row r="145" spans="1:13" ht="35.1" customHeight="1" x14ac:dyDescent="0.2">
      <c r="A145" s="24"/>
      <c r="B145" s="25"/>
      <c r="C145" s="25"/>
      <c r="D145" s="25"/>
      <c r="E145" s="25"/>
      <c r="F145" s="25"/>
      <c r="G145" s="26">
        <v>3223</v>
      </c>
      <c r="H145" s="27" t="s">
        <v>82</v>
      </c>
      <c r="I145" s="28">
        <f>SUM(I146:I148)</f>
        <v>327200</v>
      </c>
      <c r="J145" s="28">
        <f t="shared" ref="J145:K145" si="38">SUM(J146:J148)</f>
        <v>409000</v>
      </c>
      <c r="K145" s="28">
        <f t="shared" si="38"/>
        <v>389368</v>
      </c>
      <c r="L145" s="29"/>
      <c r="M145" s="64"/>
    </row>
    <row r="146" spans="1:13" ht="45" customHeight="1" x14ac:dyDescent="0.2">
      <c r="A146" s="18"/>
      <c r="B146" s="19"/>
      <c r="C146" s="19"/>
      <c r="D146" s="19"/>
      <c r="E146" s="19"/>
      <c r="F146" s="19"/>
      <c r="G146" s="21">
        <v>32231</v>
      </c>
      <c r="H146" s="23" t="s">
        <v>213</v>
      </c>
      <c r="I146" s="14">
        <v>166100</v>
      </c>
      <c r="J146" s="14">
        <f t="shared" si="34"/>
        <v>207625</v>
      </c>
      <c r="K146" s="105">
        <f>I146*1.19</f>
        <v>197659</v>
      </c>
      <c r="L146" s="11" t="s">
        <v>197</v>
      </c>
      <c r="M146" s="2" t="s">
        <v>419</v>
      </c>
    </row>
    <row r="147" spans="1:13" ht="45" customHeight="1" x14ac:dyDescent="0.2">
      <c r="A147" s="18"/>
      <c r="B147" s="19"/>
      <c r="C147" s="19"/>
      <c r="D147" s="19"/>
      <c r="E147" s="19"/>
      <c r="F147" s="19"/>
      <c r="G147" s="21">
        <v>32233</v>
      </c>
      <c r="H147" s="23" t="s">
        <v>83</v>
      </c>
      <c r="I147" s="14">
        <v>126100</v>
      </c>
      <c r="J147" s="14">
        <f t="shared" si="34"/>
        <v>157625</v>
      </c>
      <c r="K147" s="105">
        <f t="shared" ref="K147:K148" si="39">I147*1.19</f>
        <v>150059</v>
      </c>
      <c r="L147" s="11" t="s">
        <v>197</v>
      </c>
      <c r="M147" s="2" t="s">
        <v>419</v>
      </c>
    </row>
    <row r="148" spans="1:13" ht="45" customHeight="1" x14ac:dyDescent="0.2">
      <c r="A148" s="18"/>
      <c r="B148" s="19"/>
      <c r="C148" s="19"/>
      <c r="D148" s="19"/>
      <c r="E148" s="19"/>
      <c r="F148" s="19"/>
      <c r="G148" s="21">
        <v>32234</v>
      </c>
      <c r="H148" s="12" t="s">
        <v>84</v>
      </c>
      <c r="I148" s="14">
        <v>35000</v>
      </c>
      <c r="J148" s="14">
        <f t="shared" si="34"/>
        <v>43750</v>
      </c>
      <c r="K148" s="105">
        <f t="shared" si="39"/>
        <v>41650</v>
      </c>
      <c r="L148" s="11" t="s">
        <v>197</v>
      </c>
      <c r="M148" s="2" t="s">
        <v>419</v>
      </c>
    </row>
    <row r="149" spans="1:13" ht="35.1" customHeight="1" x14ac:dyDescent="0.2">
      <c r="A149" s="24"/>
      <c r="B149" s="25"/>
      <c r="C149" s="25"/>
      <c r="D149" s="25"/>
      <c r="E149" s="25"/>
      <c r="F149" s="25"/>
      <c r="G149" s="26">
        <v>3224236</v>
      </c>
      <c r="H149" s="27" t="s">
        <v>85</v>
      </c>
      <c r="I149" s="28">
        <f>SUM(I150,I157,I167,)</f>
        <v>226000</v>
      </c>
      <c r="J149" s="28">
        <f t="shared" ref="J149:K149" si="40">SUM(J150,J157,J167,)</f>
        <v>282500</v>
      </c>
      <c r="K149" s="28">
        <f t="shared" si="40"/>
        <v>168500</v>
      </c>
      <c r="L149" s="29"/>
      <c r="M149" s="32"/>
    </row>
    <row r="150" spans="1:13" ht="35.1" customHeight="1" x14ac:dyDescent="0.2">
      <c r="A150" s="6"/>
      <c r="B150" s="33" t="s">
        <v>266</v>
      </c>
      <c r="C150" s="33" t="s">
        <v>8</v>
      </c>
      <c r="D150" s="33" t="s">
        <v>121</v>
      </c>
      <c r="E150" s="59" t="s">
        <v>335</v>
      </c>
      <c r="F150" s="33" t="s">
        <v>13</v>
      </c>
      <c r="G150" s="35">
        <v>3224236</v>
      </c>
      <c r="H150" s="3" t="s">
        <v>86</v>
      </c>
      <c r="I150" s="7">
        <f>SUM(I151:I156)</f>
        <v>115000</v>
      </c>
      <c r="J150" s="7">
        <f t="shared" ref="J150:K150" si="41">SUM(J151:J156)</f>
        <v>143750</v>
      </c>
      <c r="K150" s="7">
        <f t="shared" si="41"/>
        <v>57500</v>
      </c>
      <c r="L150" s="5" t="s">
        <v>197</v>
      </c>
      <c r="M150" s="36" t="s">
        <v>224</v>
      </c>
    </row>
    <row r="151" spans="1:13" ht="35.1" customHeight="1" x14ac:dyDescent="0.2">
      <c r="A151" s="18"/>
      <c r="B151" s="43"/>
      <c r="C151" s="43"/>
      <c r="D151" s="43"/>
      <c r="E151" s="43"/>
      <c r="F151" s="43"/>
      <c r="G151" s="44"/>
      <c r="H151" s="12" t="s">
        <v>183</v>
      </c>
      <c r="I151" s="10">
        <v>10000</v>
      </c>
      <c r="J151" s="10">
        <f t="shared" si="34"/>
        <v>12500</v>
      </c>
      <c r="K151" s="10">
        <f>I151/2</f>
        <v>5000</v>
      </c>
      <c r="L151" s="1"/>
      <c r="M151" s="46"/>
    </row>
    <row r="152" spans="1:13" ht="45" customHeight="1" x14ac:dyDescent="0.2">
      <c r="A152" s="18"/>
      <c r="B152" s="43"/>
      <c r="C152" s="43"/>
      <c r="D152" s="43"/>
      <c r="E152" s="43"/>
      <c r="F152" s="43"/>
      <c r="G152" s="44"/>
      <c r="H152" s="12" t="s">
        <v>184</v>
      </c>
      <c r="I152" s="10">
        <v>46000</v>
      </c>
      <c r="J152" s="10">
        <f t="shared" si="34"/>
        <v>57500</v>
      </c>
      <c r="K152" s="10">
        <f t="shared" ref="K152:K156" si="42">I152/2</f>
        <v>23000</v>
      </c>
      <c r="L152" s="1"/>
      <c r="M152" s="46"/>
    </row>
    <row r="153" spans="1:13" ht="45" customHeight="1" x14ac:dyDescent="0.2">
      <c r="A153" s="18"/>
      <c r="B153" s="43"/>
      <c r="C153" s="43"/>
      <c r="D153" s="43"/>
      <c r="E153" s="43"/>
      <c r="F153" s="43"/>
      <c r="G153" s="44"/>
      <c r="H153" s="12" t="s">
        <v>126</v>
      </c>
      <c r="I153" s="10">
        <v>12000</v>
      </c>
      <c r="J153" s="10">
        <f t="shared" si="34"/>
        <v>15000</v>
      </c>
      <c r="K153" s="10">
        <f t="shared" si="42"/>
        <v>6000</v>
      </c>
      <c r="L153" s="1"/>
      <c r="M153" s="46"/>
    </row>
    <row r="154" spans="1:13" ht="35.1" customHeight="1" x14ac:dyDescent="0.2">
      <c r="A154" s="18"/>
      <c r="B154" s="43"/>
      <c r="C154" s="43"/>
      <c r="D154" s="43"/>
      <c r="E154" s="43"/>
      <c r="F154" s="43"/>
      <c r="G154" s="44"/>
      <c r="H154" s="12" t="s">
        <v>127</v>
      </c>
      <c r="I154" s="10">
        <v>18000</v>
      </c>
      <c r="J154" s="10">
        <f t="shared" si="34"/>
        <v>22500</v>
      </c>
      <c r="K154" s="10">
        <f t="shared" si="42"/>
        <v>9000</v>
      </c>
      <c r="L154" s="1"/>
      <c r="M154" s="46"/>
    </row>
    <row r="155" spans="1:13" ht="35.1" customHeight="1" x14ac:dyDescent="0.2">
      <c r="A155" s="18"/>
      <c r="B155" s="43"/>
      <c r="C155" s="43"/>
      <c r="D155" s="43"/>
      <c r="E155" s="43"/>
      <c r="F155" s="43"/>
      <c r="G155" s="44"/>
      <c r="H155" s="12" t="s">
        <v>87</v>
      </c>
      <c r="I155" s="10">
        <v>24000</v>
      </c>
      <c r="J155" s="10">
        <f t="shared" si="34"/>
        <v>30000</v>
      </c>
      <c r="K155" s="10">
        <f t="shared" si="42"/>
        <v>12000</v>
      </c>
      <c r="L155" s="1"/>
      <c r="M155" s="46"/>
    </row>
    <row r="156" spans="1:13" ht="35.1" customHeight="1" x14ac:dyDescent="0.2">
      <c r="A156" s="18"/>
      <c r="B156" s="43"/>
      <c r="C156" s="43"/>
      <c r="D156" s="43"/>
      <c r="E156" s="43"/>
      <c r="F156" s="43"/>
      <c r="G156" s="44"/>
      <c r="H156" s="12" t="s">
        <v>267</v>
      </c>
      <c r="I156" s="10">
        <v>5000</v>
      </c>
      <c r="J156" s="10">
        <f t="shared" si="34"/>
        <v>6250</v>
      </c>
      <c r="K156" s="10">
        <f t="shared" si="42"/>
        <v>2500</v>
      </c>
      <c r="L156" s="1"/>
      <c r="M156" s="46"/>
    </row>
    <row r="157" spans="1:13" ht="35.1" customHeight="1" x14ac:dyDescent="0.2">
      <c r="A157" s="51"/>
      <c r="B157" s="52" t="s">
        <v>180</v>
      </c>
      <c r="C157" s="52" t="s">
        <v>8</v>
      </c>
      <c r="D157" s="52" t="s">
        <v>9</v>
      </c>
      <c r="E157" s="63" t="s">
        <v>335</v>
      </c>
      <c r="F157" s="52" t="s">
        <v>10</v>
      </c>
      <c r="G157" s="53">
        <v>3224236</v>
      </c>
      <c r="H157" s="54" t="s">
        <v>88</v>
      </c>
      <c r="I157" s="55">
        <f>SUM(I158:I166)</f>
        <v>61000</v>
      </c>
      <c r="J157" s="55">
        <f t="shared" ref="J157:K157" si="43">SUM(J158:J166)</f>
        <v>76250</v>
      </c>
      <c r="K157" s="55">
        <f t="shared" si="43"/>
        <v>61000</v>
      </c>
      <c r="L157" s="56" t="s">
        <v>197</v>
      </c>
      <c r="M157" s="57" t="s">
        <v>224</v>
      </c>
    </row>
    <row r="158" spans="1:13" ht="35.1" customHeight="1" x14ac:dyDescent="0.2">
      <c r="A158" s="42"/>
      <c r="B158" s="43"/>
      <c r="C158" s="43"/>
      <c r="D158" s="43"/>
      <c r="E158" s="43"/>
      <c r="F158" s="43"/>
      <c r="G158" s="44"/>
      <c r="H158" s="12" t="s">
        <v>188</v>
      </c>
      <c r="I158" s="10">
        <v>12000</v>
      </c>
      <c r="J158" s="10">
        <f t="shared" si="34"/>
        <v>15000</v>
      </c>
      <c r="K158" s="105">
        <f>I158</f>
        <v>12000</v>
      </c>
      <c r="L158" s="1"/>
      <c r="M158" s="46"/>
    </row>
    <row r="159" spans="1:13" ht="35.1" customHeight="1" x14ac:dyDescent="0.2">
      <c r="A159" s="42"/>
      <c r="B159" s="43"/>
      <c r="C159" s="43"/>
      <c r="D159" s="43"/>
      <c r="E159" s="43"/>
      <c r="F159" s="43"/>
      <c r="G159" s="44"/>
      <c r="H159" s="12" t="s">
        <v>89</v>
      </c>
      <c r="I159" s="10">
        <v>11000</v>
      </c>
      <c r="J159" s="10">
        <f t="shared" si="34"/>
        <v>13750</v>
      </c>
      <c r="K159" s="105">
        <f t="shared" ref="K159:K173" si="44">I159</f>
        <v>11000</v>
      </c>
      <c r="L159" s="1"/>
      <c r="M159" s="2"/>
    </row>
    <row r="160" spans="1:13" ht="35.1" customHeight="1" x14ac:dyDescent="0.2">
      <c r="A160" s="47"/>
      <c r="B160" s="48"/>
      <c r="C160" s="48"/>
      <c r="D160" s="48"/>
      <c r="E160" s="48"/>
      <c r="F160" s="48"/>
      <c r="G160" s="49"/>
      <c r="H160" s="12" t="s">
        <v>90</v>
      </c>
      <c r="I160" s="10">
        <v>6000</v>
      </c>
      <c r="J160" s="10">
        <f t="shared" si="34"/>
        <v>7500</v>
      </c>
      <c r="K160" s="105">
        <f t="shared" si="44"/>
        <v>6000</v>
      </c>
      <c r="L160" s="1"/>
      <c r="M160" s="2"/>
    </row>
    <row r="161" spans="1:13" ht="35.1" customHeight="1" x14ac:dyDescent="0.2">
      <c r="A161" s="47"/>
      <c r="B161" s="48"/>
      <c r="C161" s="48"/>
      <c r="D161" s="48"/>
      <c r="E161" s="48"/>
      <c r="F161" s="48"/>
      <c r="G161" s="49"/>
      <c r="H161" s="12" t="s">
        <v>130</v>
      </c>
      <c r="I161" s="10">
        <v>3000</v>
      </c>
      <c r="J161" s="10">
        <f t="shared" si="34"/>
        <v>3750</v>
      </c>
      <c r="K161" s="105">
        <f t="shared" si="44"/>
        <v>3000</v>
      </c>
      <c r="L161" s="1"/>
      <c r="M161" s="2"/>
    </row>
    <row r="162" spans="1:13" ht="75" customHeight="1" x14ac:dyDescent="0.2">
      <c r="A162" s="42"/>
      <c r="B162" s="43"/>
      <c r="C162" s="43"/>
      <c r="D162" s="43"/>
      <c r="E162" s="43"/>
      <c r="F162" s="43"/>
      <c r="G162" s="44"/>
      <c r="H162" s="12" t="s">
        <v>91</v>
      </c>
      <c r="I162" s="10">
        <v>13000</v>
      </c>
      <c r="J162" s="10">
        <f t="shared" si="34"/>
        <v>16250</v>
      </c>
      <c r="K162" s="105">
        <f t="shared" si="44"/>
        <v>13000</v>
      </c>
      <c r="L162" s="1"/>
      <c r="M162" s="2"/>
    </row>
    <row r="163" spans="1:13" ht="31.5" customHeight="1" x14ac:dyDescent="0.2">
      <c r="A163" s="42"/>
      <c r="B163" s="43"/>
      <c r="C163" s="43"/>
      <c r="D163" s="43"/>
      <c r="E163" s="43"/>
      <c r="F163" s="43"/>
      <c r="G163" s="44"/>
      <c r="H163" s="12" t="s">
        <v>376</v>
      </c>
      <c r="I163" s="10">
        <v>5000</v>
      </c>
      <c r="J163" s="10">
        <f t="shared" si="34"/>
        <v>6250</v>
      </c>
      <c r="K163" s="105">
        <f t="shared" si="44"/>
        <v>5000</v>
      </c>
      <c r="L163" s="1"/>
      <c r="M163" s="2"/>
    </row>
    <row r="164" spans="1:13" ht="30.75" customHeight="1" x14ac:dyDescent="0.2">
      <c r="A164" s="42"/>
      <c r="B164" s="43"/>
      <c r="C164" s="43"/>
      <c r="D164" s="43"/>
      <c r="E164" s="43"/>
      <c r="F164" s="43"/>
      <c r="G164" s="44"/>
      <c r="H164" s="12" t="s">
        <v>377</v>
      </c>
      <c r="I164" s="10">
        <v>2000</v>
      </c>
      <c r="J164" s="10">
        <f t="shared" si="34"/>
        <v>2500</v>
      </c>
      <c r="K164" s="105">
        <f t="shared" si="44"/>
        <v>2000</v>
      </c>
      <c r="L164" s="1"/>
      <c r="M164" s="2"/>
    </row>
    <row r="165" spans="1:13" ht="33" customHeight="1" x14ac:dyDescent="0.2">
      <c r="A165" s="42"/>
      <c r="B165" s="43"/>
      <c r="C165" s="43"/>
      <c r="D165" s="43"/>
      <c r="E165" s="43"/>
      <c r="F165" s="43"/>
      <c r="G165" s="44"/>
      <c r="H165" s="12" t="s">
        <v>378</v>
      </c>
      <c r="I165" s="10">
        <v>6000</v>
      </c>
      <c r="J165" s="10">
        <f t="shared" si="34"/>
        <v>7500</v>
      </c>
      <c r="K165" s="105">
        <f t="shared" si="44"/>
        <v>6000</v>
      </c>
      <c r="L165" s="1"/>
      <c r="M165" s="2"/>
    </row>
    <row r="166" spans="1:13" ht="30" customHeight="1" x14ac:dyDescent="0.2">
      <c r="A166" s="42"/>
      <c r="B166" s="43"/>
      <c r="C166" s="43"/>
      <c r="D166" s="43"/>
      <c r="E166" s="43"/>
      <c r="F166" s="43"/>
      <c r="G166" s="44"/>
      <c r="H166" s="12" t="s">
        <v>379</v>
      </c>
      <c r="I166" s="10">
        <v>3000</v>
      </c>
      <c r="J166" s="10">
        <f t="shared" si="34"/>
        <v>3750</v>
      </c>
      <c r="K166" s="105">
        <f t="shared" si="44"/>
        <v>3000</v>
      </c>
      <c r="L166" s="1"/>
      <c r="M166" s="2"/>
    </row>
    <row r="167" spans="1:13" ht="35.1" customHeight="1" x14ac:dyDescent="0.2">
      <c r="A167" s="65"/>
      <c r="B167" s="52" t="s">
        <v>322</v>
      </c>
      <c r="C167" s="52" t="s">
        <v>8</v>
      </c>
      <c r="D167" s="52" t="s">
        <v>9</v>
      </c>
      <c r="E167" s="63" t="s">
        <v>335</v>
      </c>
      <c r="F167" s="52" t="s">
        <v>10</v>
      </c>
      <c r="G167" s="53"/>
      <c r="H167" s="54" t="s">
        <v>385</v>
      </c>
      <c r="I167" s="55">
        <v>50000</v>
      </c>
      <c r="J167" s="55">
        <f t="shared" si="34"/>
        <v>62500</v>
      </c>
      <c r="K167" s="111">
        <f t="shared" si="44"/>
        <v>50000</v>
      </c>
      <c r="L167" s="56"/>
      <c r="M167" s="57"/>
    </row>
    <row r="168" spans="1:13" ht="35.1" customHeight="1" x14ac:dyDescent="0.2">
      <c r="A168" s="24"/>
      <c r="B168" s="25"/>
      <c r="C168" s="25"/>
      <c r="D168" s="25"/>
      <c r="E168" s="25"/>
      <c r="F168" s="25"/>
      <c r="G168" s="26">
        <v>32244</v>
      </c>
      <c r="H168" s="27" t="s">
        <v>206</v>
      </c>
      <c r="I168" s="28">
        <f>I169</f>
        <v>26000</v>
      </c>
      <c r="J168" s="28">
        <f t="shared" ref="J168:K168" si="45">J169</f>
        <v>32500</v>
      </c>
      <c r="K168" s="28">
        <f t="shared" si="45"/>
        <v>26000</v>
      </c>
      <c r="L168" s="29"/>
      <c r="M168" s="30"/>
    </row>
    <row r="169" spans="1:13" ht="35.1" customHeight="1" x14ac:dyDescent="0.2">
      <c r="A169" s="42"/>
      <c r="B169" s="43" t="s">
        <v>143</v>
      </c>
      <c r="C169" s="43" t="s">
        <v>7</v>
      </c>
      <c r="D169" s="43"/>
      <c r="E169" s="66"/>
      <c r="F169" s="43"/>
      <c r="G169" s="44">
        <v>322444</v>
      </c>
      <c r="H169" s="12" t="s">
        <v>207</v>
      </c>
      <c r="I169" s="10">
        <v>26000</v>
      </c>
      <c r="J169" s="10">
        <f t="shared" si="34"/>
        <v>32500</v>
      </c>
      <c r="K169" s="105">
        <f t="shared" si="44"/>
        <v>26000</v>
      </c>
      <c r="L169" s="1" t="s">
        <v>197</v>
      </c>
      <c r="M169" s="2"/>
    </row>
    <row r="170" spans="1:13" ht="35.1" customHeight="1" x14ac:dyDescent="0.2">
      <c r="A170" s="24"/>
      <c r="B170" s="25"/>
      <c r="C170" s="25"/>
      <c r="D170" s="25"/>
      <c r="E170" s="25"/>
      <c r="F170" s="25"/>
      <c r="G170" s="26">
        <v>3225</v>
      </c>
      <c r="H170" s="27" t="s">
        <v>260</v>
      </c>
      <c r="I170" s="28">
        <f>I171</f>
        <v>20000</v>
      </c>
      <c r="J170" s="28">
        <f t="shared" ref="J170:K170" si="46">J171</f>
        <v>25000</v>
      </c>
      <c r="K170" s="28">
        <f t="shared" si="46"/>
        <v>20000</v>
      </c>
      <c r="L170" s="29"/>
      <c r="M170" s="30"/>
    </row>
    <row r="171" spans="1:13" ht="35.1" customHeight="1" x14ac:dyDescent="0.2">
      <c r="A171" s="6"/>
      <c r="B171" s="67" t="s">
        <v>255</v>
      </c>
      <c r="C171" s="67" t="s">
        <v>7</v>
      </c>
      <c r="D171" s="33"/>
      <c r="E171" s="59"/>
      <c r="F171" s="33"/>
      <c r="G171" s="35" t="s">
        <v>237</v>
      </c>
      <c r="H171" s="68" t="s">
        <v>247</v>
      </c>
      <c r="I171" s="69">
        <f>SUM(I172:I173)</f>
        <v>20000</v>
      </c>
      <c r="J171" s="69">
        <f t="shared" ref="J171:K171" si="47">SUM(J172:J173)</f>
        <v>25000</v>
      </c>
      <c r="K171" s="69">
        <f t="shared" si="47"/>
        <v>20000</v>
      </c>
      <c r="L171" s="5" t="s">
        <v>197</v>
      </c>
      <c r="M171" s="36"/>
    </row>
    <row r="172" spans="1:13" ht="35.1" customHeight="1" x14ac:dyDescent="0.2">
      <c r="A172" s="47"/>
      <c r="B172" s="48"/>
      <c r="C172" s="43"/>
      <c r="D172" s="48"/>
      <c r="E172" s="48"/>
      <c r="F172" s="48"/>
      <c r="G172" s="44"/>
      <c r="H172" s="23" t="s">
        <v>367</v>
      </c>
      <c r="I172" s="14">
        <v>18000</v>
      </c>
      <c r="J172" s="14">
        <f t="shared" si="34"/>
        <v>22500</v>
      </c>
      <c r="K172" s="105">
        <f t="shared" si="44"/>
        <v>18000</v>
      </c>
      <c r="L172" s="13"/>
      <c r="M172" s="2"/>
    </row>
    <row r="173" spans="1:13" ht="31.5" customHeight="1" x14ac:dyDescent="0.2">
      <c r="A173" s="47"/>
      <c r="B173" s="48"/>
      <c r="C173" s="43"/>
      <c r="D173" s="48"/>
      <c r="E173" s="48"/>
      <c r="F173" s="48"/>
      <c r="G173" s="44"/>
      <c r="H173" s="23" t="s">
        <v>368</v>
      </c>
      <c r="I173" s="14">
        <v>2000</v>
      </c>
      <c r="J173" s="14">
        <f t="shared" si="34"/>
        <v>2500</v>
      </c>
      <c r="K173" s="105">
        <f t="shared" si="44"/>
        <v>2000</v>
      </c>
      <c r="L173" s="13"/>
      <c r="M173" s="50"/>
    </row>
    <row r="174" spans="1:13" ht="35.1" customHeight="1" x14ac:dyDescent="0.2">
      <c r="A174" s="24"/>
      <c r="B174" s="25" t="s">
        <v>252</v>
      </c>
      <c r="C174" s="25" t="s">
        <v>8</v>
      </c>
      <c r="D174" s="25" t="s">
        <v>9</v>
      </c>
      <c r="E174" s="70" t="s">
        <v>335</v>
      </c>
      <c r="F174" s="25" t="s">
        <v>10</v>
      </c>
      <c r="G174" s="26">
        <v>32272</v>
      </c>
      <c r="H174" s="27" t="s">
        <v>248</v>
      </c>
      <c r="I174" s="28">
        <f>SUM(I175:I179)</f>
        <v>53000</v>
      </c>
      <c r="J174" s="28">
        <f t="shared" ref="J174:K174" si="48">SUM(J175:J179)</f>
        <v>66250</v>
      </c>
      <c r="K174" s="28">
        <f t="shared" si="48"/>
        <v>63070</v>
      </c>
      <c r="L174" s="29" t="s">
        <v>197</v>
      </c>
      <c r="M174" s="30" t="s">
        <v>224</v>
      </c>
    </row>
    <row r="175" spans="1:13" ht="35.1" customHeight="1" x14ac:dyDescent="0.2">
      <c r="A175" s="18"/>
      <c r="B175" s="19"/>
      <c r="C175" s="19"/>
      <c r="D175" s="19"/>
      <c r="E175" s="71"/>
      <c r="F175" s="19"/>
      <c r="G175" s="21" t="s">
        <v>240</v>
      </c>
      <c r="H175" s="23" t="s">
        <v>391</v>
      </c>
      <c r="I175" s="14">
        <v>17000</v>
      </c>
      <c r="J175" s="14">
        <f t="shared" si="34"/>
        <v>21250</v>
      </c>
      <c r="K175" s="105">
        <f>I175*1.19</f>
        <v>20230</v>
      </c>
      <c r="L175" s="11"/>
      <c r="M175" s="37"/>
    </row>
    <row r="176" spans="1:13" ht="35.1" customHeight="1" x14ac:dyDescent="0.2">
      <c r="A176" s="18"/>
      <c r="B176" s="19"/>
      <c r="C176" s="19"/>
      <c r="D176" s="19"/>
      <c r="E176" s="71"/>
      <c r="F176" s="19"/>
      <c r="G176" s="21" t="s">
        <v>240</v>
      </c>
      <c r="H176" s="23" t="s">
        <v>392</v>
      </c>
      <c r="I176" s="14">
        <v>12000</v>
      </c>
      <c r="J176" s="14">
        <f t="shared" si="34"/>
        <v>15000</v>
      </c>
      <c r="K176" s="105">
        <f t="shared" ref="K176:K179" si="49">I176*1.19</f>
        <v>14280</v>
      </c>
      <c r="L176" s="11"/>
      <c r="M176" s="37"/>
    </row>
    <row r="177" spans="1:13" ht="35.1" customHeight="1" x14ac:dyDescent="0.2">
      <c r="A177" s="18"/>
      <c r="B177" s="19"/>
      <c r="C177" s="19"/>
      <c r="D177" s="19"/>
      <c r="E177" s="71"/>
      <c r="F177" s="19"/>
      <c r="G177" s="21" t="s">
        <v>240</v>
      </c>
      <c r="H177" s="12" t="s">
        <v>235</v>
      </c>
      <c r="I177" s="14">
        <v>5000</v>
      </c>
      <c r="J177" s="14">
        <f t="shared" si="34"/>
        <v>6250</v>
      </c>
      <c r="K177" s="105">
        <f t="shared" si="49"/>
        <v>5950</v>
      </c>
      <c r="L177" s="11"/>
      <c r="M177" s="37"/>
    </row>
    <row r="178" spans="1:13" ht="35.1" customHeight="1" x14ac:dyDescent="0.2">
      <c r="A178" s="18"/>
      <c r="B178" s="19"/>
      <c r="C178" s="19"/>
      <c r="D178" s="19"/>
      <c r="E178" s="71"/>
      <c r="F178" s="19"/>
      <c r="G178" s="21" t="s">
        <v>240</v>
      </c>
      <c r="H178" s="12" t="s">
        <v>308</v>
      </c>
      <c r="I178" s="14">
        <v>12000</v>
      </c>
      <c r="J178" s="14">
        <f t="shared" si="34"/>
        <v>15000</v>
      </c>
      <c r="K178" s="105">
        <f t="shared" si="49"/>
        <v>14280</v>
      </c>
      <c r="L178" s="11"/>
      <c r="M178" s="37"/>
    </row>
    <row r="179" spans="1:13" ht="35.1" customHeight="1" x14ac:dyDescent="0.2">
      <c r="A179" s="18"/>
      <c r="B179" s="19"/>
      <c r="C179" s="19"/>
      <c r="D179" s="19"/>
      <c r="E179" s="71"/>
      <c r="F179" s="19"/>
      <c r="G179" s="21" t="s">
        <v>237</v>
      </c>
      <c r="H179" s="12" t="s">
        <v>307</v>
      </c>
      <c r="I179" s="14">
        <v>7000</v>
      </c>
      <c r="J179" s="14">
        <f t="shared" si="34"/>
        <v>8750</v>
      </c>
      <c r="K179" s="105">
        <f t="shared" si="49"/>
        <v>8330</v>
      </c>
      <c r="L179" s="11"/>
      <c r="M179" s="37"/>
    </row>
    <row r="180" spans="1:13" ht="35.1" customHeight="1" x14ac:dyDescent="0.2">
      <c r="A180" s="24"/>
      <c r="B180" s="25"/>
      <c r="C180" s="25"/>
      <c r="D180" s="25"/>
      <c r="E180" s="25"/>
      <c r="F180" s="25"/>
      <c r="G180" s="26">
        <v>3231</v>
      </c>
      <c r="H180" s="27" t="s">
        <v>92</v>
      </c>
      <c r="I180" s="28">
        <f>I181+I184</f>
        <v>101000</v>
      </c>
      <c r="J180" s="28">
        <f t="shared" ref="J180:K180" si="50">J181+J184</f>
        <v>126250</v>
      </c>
      <c r="K180" s="28">
        <f t="shared" si="50"/>
        <v>120190</v>
      </c>
      <c r="L180" s="29"/>
      <c r="M180" s="30"/>
    </row>
    <row r="181" spans="1:13" ht="35.1" customHeight="1" x14ac:dyDescent="0.2">
      <c r="A181" s="51"/>
      <c r="B181" s="52"/>
      <c r="C181" s="52"/>
      <c r="D181" s="52"/>
      <c r="E181" s="52"/>
      <c r="F181" s="52"/>
      <c r="G181" s="53">
        <v>32311</v>
      </c>
      <c r="H181" s="54" t="s">
        <v>93</v>
      </c>
      <c r="I181" s="55">
        <f>SUM(I182:I183)</f>
        <v>76000</v>
      </c>
      <c r="J181" s="55">
        <f t="shared" ref="J181:K181" si="51">SUM(J182:J183)</f>
        <v>95000</v>
      </c>
      <c r="K181" s="55">
        <f t="shared" si="51"/>
        <v>90440</v>
      </c>
      <c r="L181" s="56"/>
      <c r="M181" s="57"/>
    </row>
    <row r="182" spans="1:13" ht="45" customHeight="1" x14ac:dyDescent="0.2">
      <c r="A182" s="18"/>
      <c r="B182" s="43"/>
      <c r="C182" s="43"/>
      <c r="D182" s="43"/>
      <c r="E182" s="43"/>
      <c r="F182" s="43"/>
      <c r="G182" s="44" t="s">
        <v>240</v>
      </c>
      <c r="H182" s="12" t="s">
        <v>94</v>
      </c>
      <c r="I182" s="10">
        <v>25000</v>
      </c>
      <c r="J182" s="10">
        <f t="shared" si="34"/>
        <v>31250</v>
      </c>
      <c r="K182" s="105">
        <f>I182*1.19</f>
        <v>29750</v>
      </c>
      <c r="L182" s="11" t="s">
        <v>197</v>
      </c>
      <c r="M182" s="2" t="s">
        <v>242</v>
      </c>
    </row>
    <row r="183" spans="1:13" ht="45" customHeight="1" x14ac:dyDescent="0.2">
      <c r="A183" s="18"/>
      <c r="B183" s="43"/>
      <c r="C183" s="43"/>
      <c r="D183" s="43"/>
      <c r="E183" s="43"/>
      <c r="F183" s="43"/>
      <c r="G183" s="44" t="s">
        <v>240</v>
      </c>
      <c r="H183" s="12" t="s">
        <v>234</v>
      </c>
      <c r="I183" s="10">
        <v>51000</v>
      </c>
      <c r="J183" s="10">
        <f t="shared" si="34"/>
        <v>63750</v>
      </c>
      <c r="K183" s="105">
        <f>I183*1.19</f>
        <v>60690</v>
      </c>
      <c r="L183" s="11" t="s">
        <v>197</v>
      </c>
      <c r="M183" s="2" t="s">
        <v>242</v>
      </c>
    </row>
    <row r="184" spans="1:13" ht="45" customHeight="1" x14ac:dyDescent="0.2">
      <c r="A184" s="51"/>
      <c r="B184" s="52"/>
      <c r="C184" s="52"/>
      <c r="D184" s="52"/>
      <c r="E184" s="52"/>
      <c r="F184" s="52"/>
      <c r="G184" s="53">
        <v>32313</v>
      </c>
      <c r="H184" s="54" t="s">
        <v>95</v>
      </c>
      <c r="I184" s="55">
        <v>25000</v>
      </c>
      <c r="J184" s="55">
        <f t="shared" si="34"/>
        <v>31250</v>
      </c>
      <c r="K184" s="55">
        <f>I184*1.19</f>
        <v>29750</v>
      </c>
      <c r="L184" s="56" t="s">
        <v>197</v>
      </c>
      <c r="M184" s="57" t="s">
        <v>242</v>
      </c>
    </row>
    <row r="185" spans="1:13" ht="35.1" customHeight="1" x14ac:dyDescent="0.2">
      <c r="A185" s="24"/>
      <c r="B185" s="25"/>
      <c r="C185" s="25"/>
      <c r="D185" s="25"/>
      <c r="E185" s="25"/>
      <c r="F185" s="25"/>
      <c r="G185" s="26">
        <v>3232</v>
      </c>
      <c r="H185" s="27" t="s">
        <v>96</v>
      </c>
      <c r="I185" s="28">
        <f>SUM(I186,I189,I255)</f>
        <v>714150</v>
      </c>
      <c r="J185" s="28">
        <f t="shared" ref="J185:K185" si="52">SUM(J186,J189,J255)</f>
        <v>892687.5</v>
      </c>
      <c r="K185" s="28">
        <f t="shared" si="52"/>
        <v>468171</v>
      </c>
      <c r="L185" s="29"/>
      <c r="M185" s="30"/>
    </row>
    <row r="186" spans="1:13" ht="35.1" customHeight="1" x14ac:dyDescent="0.2">
      <c r="A186" s="51"/>
      <c r="B186" s="52" t="s">
        <v>144</v>
      </c>
      <c r="C186" s="52" t="s">
        <v>7</v>
      </c>
      <c r="D186" s="52"/>
      <c r="E186" s="52"/>
      <c r="F186" s="52"/>
      <c r="G186" s="53">
        <v>32321</v>
      </c>
      <c r="H186" s="54" t="s">
        <v>97</v>
      </c>
      <c r="I186" s="55">
        <f>SUM(I187:I188)</f>
        <v>16000</v>
      </c>
      <c r="J186" s="55">
        <f t="shared" ref="J186:K186" si="53">SUM(J187:J188)</f>
        <v>20000</v>
      </c>
      <c r="K186" s="55">
        <f t="shared" si="53"/>
        <v>19040</v>
      </c>
      <c r="L186" s="56" t="s">
        <v>197</v>
      </c>
      <c r="M186" s="57"/>
    </row>
    <row r="187" spans="1:13" ht="35.1" customHeight="1" x14ac:dyDescent="0.2">
      <c r="A187" s="18"/>
      <c r="B187" s="19"/>
      <c r="C187" s="19"/>
      <c r="D187" s="19"/>
      <c r="E187" s="19"/>
      <c r="F187" s="19"/>
      <c r="G187" s="21"/>
      <c r="H187" s="12" t="s">
        <v>98</v>
      </c>
      <c r="I187" s="10">
        <v>8000</v>
      </c>
      <c r="J187" s="14">
        <f t="shared" si="34"/>
        <v>10000</v>
      </c>
      <c r="K187" s="105">
        <f>I187*1.19</f>
        <v>9520</v>
      </c>
      <c r="L187" s="11"/>
      <c r="M187" s="37"/>
    </row>
    <row r="188" spans="1:13" ht="35.1" customHeight="1" x14ac:dyDescent="0.2">
      <c r="A188" s="18"/>
      <c r="B188" s="19"/>
      <c r="C188" s="19"/>
      <c r="D188" s="19"/>
      <c r="E188" s="19"/>
      <c r="F188" s="19"/>
      <c r="G188" s="21"/>
      <c r="H188" s="12" t="s">
        <v>99</v>
      </c>
      <c r="I188" s="10">
        <v>8000</v>
      </c>
      <c r="J188" s="14">
        <f t="shared" si="34"/>
        <v>10000</v>
      </c>
      <c r="K188" s="105">
        <f>I188*1.19</f>
        <v>9520</v>
      </c>
      <c r="L188" s="11"/>
      <c r="M188" s="37"/>
    </row>
    <row r="189" spans="1:13" ht="35.1" customHeight="1" x14ac:dyDescent="0.2">
      <c r="A189" s="51"/>
      <c r="B189" s="52"/>
      <c r="C189" s="52"/>
      <c r="D189" s="52"/>
      <c r="E189" s="52"/>
      <c r="F189" s="52"/>
      <c r="G189" s="53">
        <v>32322</v>
      </c>
      <c r="H189" s="54" t="s">
        <v>100</v>
      </c>
      <c r="I189" s="55">
        <f>I190+I239+SUM(I247:I254)</f>
        <v>629650</v>
      </c>
      <c r="J189" s="55">
        <f t="shared" ref="J189:K189" si="54">J190+J239+SUM(J247:J254)</f>
        <v>787062.5</v>
      </c>
      <c r="K189" s="55">
        <f t="shared" si="54"/>
        <v>401516</v>
      </c>
      <c r="L189" s="56" t="s">
        <v>197</v>
      </c>
      <c r="M189" s="57"/>
    </row>
    <row r="190" spans="1:13" ht="35.1" customHeight="1" x14ac:dyDescent="0.2">
      <c r="A190" s="8"/>
      <c r="B190" s="33" t="s">
        <v>147</v>
      </c>
      <c r="C190" s="33" t="s">
        <v>8</v>
      </c>
      <c r="D190" s="33" t="s">
        <v>121</v>
      </c>
      <c r="E190" s="59" t="s">
        <v>334</v>
      </c>
      <c r="F190" s="33" t="s">
        <v>431</v>
      </c>
      <c r="G190" s="35">
        <v>32322</v>
      </c>
      <c r="H190" s="3" t="s">
        <v>241</v>
      </c>
      <c r="I190" s="74">
        <f>SUM(I191:I238)</f>
        <v>486250</v>
      </c>
      <c r="J190" s="74">
        <f t="shared" ref="J190:K190" si="55">SUM(J191:J238)</f>
        <v>607812.5</v>
      </c>
      <c r="K190" s="74">
        <f t="shared" si="55"/>
        <v>243125</v>
      </c>
      <c r="L190" s="9" t="s">
        <v>197</v>
      </c>
      <c r="M190" s="36" t="s">
        <v>224</v>
      </c>
    </row>
    <row r="191" spans="1:13" ht="35.1" customHeight="1" x14ac:dyDescent="0.2">
      <c r="A191" s="75"/>
      <c r="B191" s="19"/>
      <c r="C191" s="19"/>
      <c r="D191" s="19"/>
      <c r="E191" s="19"/>
      <c r="F191" s="19"/>
      <c r="G191" s="19"/>
      <c r="H191" s="23" t="s">
        <v>339</v>
      </c>
      <c r="I191" s="14">
        <v>36300</v>
      </c>
      <c r="J191" s="14">
        <f t="shared" si="34"/>
        <v>45375</v>
      </c>
      <c r="K191" s="105">
        <f>I191/2</f>
        <v>18150</v>
      </c>
      <c r="L191" s="11"/>
      <c r="M191" s="37"/>
    </row>
    <row r="192" spans="1:13" ht="35.1" customHeight="1" x14ac:dyDescent="0.2">
      <c r="A192" s="75"/>
      <c r="B192" s="19"/>
      <c r="C192" s="19"/>
      <c r="D192" s="19"/>
      <c r="E192" s="19"/>
      <c r="F192" s="19"/>
      <c r="G192" s="19"/>
      <c r="H192" s="23" t="s">
        <v>340</v>
      </c>
      <c r="I192" s="14">
        <v>56000</v>
      </c>
      <c r="J192" s="14">
        <f t="shared" si="34"/>
        <v>70000</v>
      </c>
      <c r="K192" s="105">
        <f t="shared" ref="K192:K238" si="56">I192/2</f>
        <v>28000</v>
      </c>
      <c r="L192" s="11"/>
      <c r="M192" s="37"/>
    </row>
    <row r="193" spans="1:13" ht="35.1" customHeight="1" x14ac:dyDescent="0.2">
      <c r="A193" s="75"/>
      <c r="B193" s="19"/>
      <c r="C193" s="19"/>
      <c r="D193" s="19"/>
      <c r="E193" s="19"/>
      <c r="F193" s="19"/>
      <c r="G193" s="19"/>
      <c r="H193" s="23" t="s">
        <v>341</v>
      </c>
      <c r="I193" s="14">
        <v>102000</v>
      </c>
      <c r="J193" s="14">
        <f t="shared" si="34"/>
        <v>127500</v>
      </c>
      <c r="K193" s="105">
        <f t="shared" si="56"/>
        <v>51000</v>
      </c>
      <c r="L193" s="11"/>
      <c r="M193" s="37"/>
    </row>
    <row r="194" spans="1:13" ht="35.1" customHeight="1" x14ac:dyDescent="0.2">
      <c r="A194" s="75"/>
      <c r="B194" s="19"/>
      <c r="C194" s="19"/>
      <c r="D194" s="19"/>
      <c r="E194" s="19"/>
      <c r="F194" s="19"/>
      <c r="G194" s="19"/>
      <c r="H194" s="112" t="s">
        <v>432</v>
      </c>
      <c r="I194" s="14">
        <v>5600</v>
      </c>
      <c r="J194" s="14">
        <f t="shared" si="34"/>
        <v>7000</v>
      </c>
      <c r="K194" s="105">
        <f t="shared" si="56"/>
        <v>2800</v>
      </c>
      <c r="L194" s="11"/>
      <c r="M194" s="37"/>
    </row>
    <row r="195" spans="1:13" ht="35.1" customHeight="1" x14ac:dyDescent="0.2">
      <c r="A195" s="75"/>
      <c r="B195" s="19"/>
      <c r="C195" s="19"/>
      <c r="D195" s="19"/>
      <c r="E195" s="19"/>
      <c r="F195" s="19"/>
      <c r="G195" s="19"/>
      <c r="H195" s="23" t="s">
        <v>342</v>
      </c>
      <c r="I195" s="14">
        <v>8400</v>
      </c>
      <c r="J195" s="14">
        <f t="shared" si="34"/>
        <v>10500</v>
      </c>
      <c r="K195" s="105">
        <f t="shared" si="56"/>
        <v>4200</v>
      </c>
      <c r="L195" s="11"/>
      <c r="M195" s="37"/>
    </row>
    <row r="196" spans="1:13" ht="35.1" customHeight="1" x14ac:dyDescent="0.2">
      <c r="A196" s="75"/>
      <c r="B196" s="19"/>
      <c r="C196" s="19"/>
      <c r="D196" s="19"/>
      <c r="E196" s="19"/>
      <c r="F196" s="19"/>
      <c r="G196" s="19"/>
      <c r="H196" s="23" t="s">
        <v>343</v>
      </c>
      <c r="I196" s="14">
        <v>22000</v>
      </c>
      <c r="J196" s="14">
        <f t="shared" si="34"/>
        <v>27500</v>
      </c>
      <c r="K196" s="105">
        <f t="shared" si="56"/>
        <v>11000</v>
      </c>
      <c r="L196" s="11"/>
      <c r="M196" s="37"/>
    </row>
    <row r="197" spans="1:13" ht="35.1" customHeight="1" x14ac:dyDescent="0.2">
      <c r="A197" s="75"/>
      <c r="B197" s="19"/>
      <c r="C197" s="19"/>
      <c r="D197" s="19"/>
      <c r="E197" s="19"/>
      <c r="F197" s="19"/>
      <c r="G197" s="19"/>
      <c r="H197" s="112" t="s">
        <v>433</v>
      </c>
      <c r="I197" s="14">
        <v>18500</v>
      </c>
      <c r="J197" s="14">
        <f t="shared" si="34"/>
        <v>23125</v>
      </c>
      <c r="K197" s="105">
        <f t="shared" si="56"/>
        <v>9250</v>
      </c>
      <c r="L197" s="11"/>
      <c r="M197" s="37"/>
    </row>
    <row r="198" spans="1:13" ht="35.1" customHeight="1" x14ac:dyDescent="0.2">
      <c r="A198" s="75"/>
      <c r="B198" s="19"/>
      <c r="C198" s="19"/>
      <c r="D198" s="19"/>
      <c r="E198" s="19"/>
      <c r="F198" s="19"/>
      <c r="G198" s="19"/>
      <c r="H198" s="23" t="s">
        <v>344</v>
      </c>
      <c r="I198" s="14">
        <v>20000</v>
      </c>
      <c r="J198" s="14">
        <f t="shared" si="34"/>
        <v>25000</v>
      </c>
      <c r="K198" s="105">
        <f t="shared" si="56"/>
        <v>10000</v>
      </c>
      <c r="L198" s="11"/>
      <c r="M198" s="37"/>
    </row>
    <row r="199" spans="1:13" ht="35.1" customHeight="1" x14ac:dyDescent="0.2">
      <c r="A199" s="75"/>
      <c r="B199" s="19"/>
      <c r="C199" s="19"/>
      <c r="D199" s="19"/>
      <c r="E199" s="19"/>
      <c r="F199" s="19"/>
      <c r="G199" s="19"/>
      <c r="H199" s="112" t="s">
        <v>434</v>
      </c>
      <c r="I199" s="14">
        <v>800</v>
      </c>
      <c r="J199" s="14">
        <f t="shared" si="34"/>
        <v>1000</v>
      </c>
      <c r="K199" s="105">
        <f t="shared" si="56"/>
        <v>400</v>
      </c>
      <c r="L199" s="11"/>
      <c r="M199" s="37"/>
    </row>
    <row r="200" spans="1:13" ht="35.1" customHeight="1" x14ac:dyDescent="0.2">
      <c r="A200" s="75"/>
      <c r="B200" s="19"/>
      <c r="C200" s="19"/>
      <c r="D200" s="19"/>
      <c r="E200" s="19"/>
      <c r="F200" s="19"/>
      <c r="G200" s="19"/>
      <c r="H200" s="112" t="s">
        <v>435</v>
      </c>
      <c r="I200" s="14">
        <v>2500</v>
      </c>
      <c r="J200" s="14">
        <f t="shared" si="34"/>
        <v>3125</v>
      </c>
      <c r="K200" s="105">
        <f t="shared" si="56"/>
        <v>1250</v>
      </c>
      <c r="L200" s="11"/>
      <c r="M200" s="37"/>
    </row>
    <row r="201" spans="1:13" ht="35.1" customHeight="1" x14ac:dyDescent="0.2">
      <c r="A201" s="75"/>
      <c r="B201" s="19"/>
      <c r="C201" s="19"/>
      <c r="D201" s="19"/>
      <c r="E201" s="19"/>
      <c r="F201" s="19"/>
      <c r="G201" s="19"/>
      <c r="H201" s="112" t="s">
        <v>436</v>
      </c>
      <c r="I201" s="14">
        <v>7200</v>
      </c>
      <c r="J201" s="14">
        <f t="shared" si="34"/>
        <v>9000</v>
      </c>
      <c r="K201" s="105">
        <f t="shared" si="56"/>
        <v>3600</v>
      </c>
      <c r="L201" s="11"/>
      <c r="M201" s="37"/>
    </row>
    <row r="202" spans="1:13" ht="35.1" customHeight="1" x14ac:dyDescent="0.2">
      <c r="A202" s="75"/>
      <c r="B202" s="19"/>
      <c r="C202" s="19"/>
      <c r="D202" s="19"/>
      <c r="E202" s="19"/>
      <c r="F202" s="19"/>
      <c r="G202" s="19"/>
      <c r="H202" s="23" t="s">
        <v>345</v>
      </c>
      <c r="I202" s="14">
        <v>4800</v>
      </c>
      <c r="J202" s="14">
        <f t="shared" ref="J202:J265" si="57">I202*1.25</f>
        <v>6000</v>
      </c>
      <c r="K202" s="105">
        <f t="shared" si="56"/>
        <v>2400</v>
      </c>
      <c r="L202" s="11"/>
      <c r="M202" s="37"/>
    </row>
    <row r="203" spans="1:13" ht="35.1" customHeight="1" x14ac:dyDescent="0.2">
      <c r="A203" s="75"/>
      <c r="B203" s="19"/>
      <c r="C203" s="19"/>
      <c r="D203" s="19"/>
      <c r="E203" s="19"/>
      <c r="F203" s="19"/>
      <c r="G203" s="19"/>
      <c r="H203" s="23" t="s">
        <v>346</v>
      </c>
      <c r="I203" s="14">
        <v>10000</v>
      </c>
      <c r="J203" s="14">
        <f t="shared" si="57"/>
        <v>12500</v>
      </c>
      <c r="K203" s="105">
        <f t="shared" si="56"/>
        <v>5000</v>
      </c>
      <c r="L203" s="11"/>
      <c r="M203" s="37"/>
    </row>
    <row r="204" spans="1:13" ht="35.1" customHeight="1" x14ac:dyDescent="0.2">
      <c r="A204" s="75"/>
      <c r="B204" s="19"/>
      <c r="C204" s="19"/>
      <c r="D204" s="19"/>
      <c r="E204" s="19"/>
      <c r="F204" s="19"/>
      <c r="G204" s="19"/>
      <c r="H204" s="12" t="s">
        <v>408</v>
      </c>
      <c r="I204" s="14">
        <v>1500</v>
      </c>
      <c r="J204" s="14">
        <f t="shared" si="57"/>
        <v>1875</v>
      </c>
      <c r="K204" s="105">
        <f t="shared" si="56"/>
        <v>750</v>
      </c>
      <c r="L204" s="11"/>
      <c r="M204" s="37"/>
    </row>
    <row r="205" spans="1:13" ht="35.1" customHeight="1" x14ac:dyDescent="0.2">
      <c r="A205" s="75"/>
      <c r="B205" s="19"/>
      <c r="C205" s="19"/>
      <c r="D205" s="19"/>
      <c r="E205" s="19"/>
      <c r="F205" s="19"/>
      <c r="G205" s="19"/>
      <c r="H205" s="112" t="s">
        <v>437</v>
      </c>
      <c r="I205" s="14">
        <v>9500</v>
      </c>
      <c r="J205" s="14">
        <f t="shared" si="57"/>
        <v>11875</v>
      </c>
      <c r="K205" s="105">
        <f t="shared" si="56"/>
        <v>4750</v>
      </c>
      <c r="L205" s="11"/>
      <c r="M205" s="37"/>
    </row>
    <row r="206" spans="1:13" ht="35.1" customHeight="1" x14ac:dyDescent="0.2">
      <c r="A206" s="75"/>
      <c r="B206" s="19"/>
      <c r="C206" s="19"/>
      <c r="D206" s="19"/>
      <c r="E206" s="19"/>
      <c r="F206" s="19"/>
      <c r="G206" s="19"/>
      <c r="H206" s="23" t="s">
        <v>347</v>
      </c>
      <c r="I206" s="14">
        <v>1800</v>
      </c>
      <c r="J206" s="14">
        <f t="shared" si="57"/>
        <v>2250</v>
      </c>
      <c r="K206" s="105">
        <f t="shared" si="56"/>
        <v>900</v>
      </c>
      <c r="L206" s="11"/>
      <c r="M206" s="37"/>
    </row>
    <row r="207" spans="1:13" ht="35.1" customHeight="1" x14ac:dyDescent="0.2">
      <c r="A207" s="75"/>
      <c r="B207" s="19"/>
      <c r="C207" s="19"/>
      <c r="D207" s="19"/>
      <c r="E207" s="19"/>
      <c r="F207" s="19"/>
      <c r="G207" s="19"/>
      <c r="H207" s="112" t="s">
        <v>438</v>
      </c>
      <c r="I207" s="14">
        <v>1500</v>
      </c>
      <c r="J207" s="14">
        <f t="shared" si="57"/>
        <v>1875</v>
      </c>
      <c r="K207" s="105">
        <f t="shared" si="56"/>
        <v>750</v>
      </c>
      <c r="L207" s="11"/>
      <c r="M207" s="37"/>
    </row>
    <row r="208" spans="1:13" ht="35.1" customHeight="1" x14ac:dyDescent="0.2">
      <c r="A208" s="75"/>
      <c r="B208" s="19"/>
      <c r="C208" s="19"/>
      <c r="D208" s="19"/>
      <c r="E208" s="19"/>
      <c r="F208" s="19"/>
      <c r="G208" s="19"/>
      <c r="H208" s="112" t="s">
        <v>439</v>
      </c>
      <c r="I208" s="14">
        <v>4000</v>
      </c>
      <c r="J208" s="14">
        <f t="shared" si="57"/>
        <v>5000</v>
      </c>
      <c r="K208" s="105">
        <f t="shared" si="56"/>
        <v>2000</v>
      </c>
      <c r="L208" s="11"/>
      <c r="M208" s="37"/>
    </row>
    <row r="209" spans="1:13" ht="35.1" customHeight="1" x14ac:dyDescent="0.2">
      <c r="A209" s="75"/>
      <c r="B209" s="19"/>
      <c r="C209" s="19"/>
      <c r="D209" s="19"/>
      <c r="E209" s="19"/>
      <c r="F209" s="19"/>
      <c r="G209" s="19"/>
      <c r="H209" s="112" t="s">
        <v>440</v>
      </c>
      <c r="I209" s="14">
        <v>2000</v>
      </c>
      <c r="J209" s="14">
        <f t="shared" si="57"/>
        <v>2500</v>
      </c>
      <c r="K209" s="105">
        <f t="shared" si="56"/>
        <v>1000</v>
      </c>
      <c r="L209" s="11"/>
      <c r="M209" s="37"/>
    </row>
    <row r="210" spans="1:13" ht="35.1" customHeight="1" x14ac:dyDescent="0.2">
      <c r="A210" s="75"/>
      <c r="B210" s="19"/>
      <c r="C210" s="19"/>
      <c r="D210" s="19"/>
      <c r="E210" s="19"/>
      <c r="F210" s="19"/>
      <c r="G210" s="19"/>
      <c r="H210" s="112" t="s">
        <v>441</v>
      </c>
      <c r="I210" s="10">
        <v>45000</v>
      </c>
      <c r="J210" s="14">
        <f t="shared" si="57"/>
        <v>56250</v>
      </c>
      <c r="K210" s="105">
        <f t="shared" si="56"/>
        <v>22500</v>
      </c>
      <c r="L210" s="11"/>
      <c r="M210" s="37"/>
    </row>
    <row r="211" spans="1:13" ht="35.1" customHeight="1" x14ac:dyDescent="0.2">
      <c r="A211" s="75"/>
      <c r="B211" s="19"/>
      <c r="C211" s="19"/>
      <c r="D211" s="19"/>
      <c r="E211" s="19"/>
      <c r="F211" s="19"/>
      <c r="G211" s="19"/>
      <c r="H211" s="23" t="s">
        <v>348</v>
      </c>
      <c r="I211" s="14">
        <v>5100</v>
      </c>
      <c r="J211" s="14">
        <f t="shared" si="57"/>
        <v>6375</v>
      </c>
      <c r="K211" s="105">
        <f t="shared" si="56"/>
        <v>2550</v>
      </c>
      <c r="L211" s="11"/>
      <c r="M211" s="37"/>
    </row>
    <row r="212" spans="1:13" ht="35.1" customHeight="1" x14ac:dyDescent="0.2">
      <c r="A212" s="75"/>
      <c r="B212" s="19"/>
      <c r="C212" s="19"/>
      <c r="D212" s="19"/>
      <c r="E212" s="19"/>
      <c r="F212" s="19"/>
      <c r="G212" s="19"/>
      <c r="H212" s="23" t="s">
        <v>349</v>
      </c>
      <c r="I212" s="14">
        <v>12000</v>
      </c>
      <c r="J212" s="14">
        <f t="shared" si="57"/>
        <v>15000</v>
      </c>
      <c r="K212" s="105">
        <f t="shared" si="56"/>
        <v>6000</v>
      </c>
      <c r="L212" s="11"/>
      <c r="M212" s="37"/>
    </row>
    <row r="213" spans="1:13" ht="35.1" customHeight="1" x14ac:dyDescent="0.2">
      <c r="A213" s="75"/>
      <c r="B213" s="19"/>
      <c r="C213" s="19"/>
      <c r="D213" s="19"/>
      <c r="E213" s="19"/>
      <c r="F213" s="19"/>
      <c r="G213" s="19"/>
      <c r="H213" s="112" t="s">
        <v>442</v>
      </c>
      <c r="I213" s="14">
        <v>3700</v>
      </c>
      <c r="J213" s="14">
        <f t="shared" si="57"/>
        <v>4625</v>
      </c>
      <c r="K213" s="105">
        <f t="shared" si="56"/>
        <v>1850</v>
      </c>
      <c r="L213" s="11"/>
      <c r="M213" s="37"/>
    </row>
    <row r="214" spans="1:13" ht="35.1" customHeight="1" x14ac:dyDescent="0.2">
      <c r="A214" s="75"/>
      <c r="B214" s="19"/>
      <c r="C214" s="19"/>
      <c r="D214" s="19"/>
      <c r="E214" s="19"/>
      <c r="F214" s="19"/>
      <c r="G214" s="19"/>
      <c r="H214" s="109" t="s">
        <v>443</v>
      </c>
      <c r="I214" s="14">
        <v>3700</v>
      </c>
      <c r="J214" s="14">
        <f t="shared" si="57"/>
        <v>4625</v>
      </c>
      <c r="K214" s="105">
        <f t="shared" si="56"/>
        <v>1850</v>
      </c>
      <c r="L214" s="11"/>
      <c r="M214" s="37"/>
    </row>
    <row r="215" spans="1:13" ht="35.1" customHeight="1" x14ac:dyDescent="0.2">
      <c r="A215" s="75"/>
      <c r="B215" s="19"/>
      <c r="C215" s="19"/>
      <c r="D215" s="19"/>
      <c r="E215" s="19"/>
      <c r="F215" s="19"/>
      <c r="G215" s="19"/>
      <c r="H215" s="23" t="s">
        <v>350</v>
      </c>
      <c r="I215" s="14">
        <v>25000</v>
      </c>
      <c r="J215" s="14">
        <f t="shared" si="57"/>
        <v>31250</v>
      </c>
      <c r="K215" s="105">
        <f t="shared" si="56"/>
        <v>12500</v>
      </c>
      <c r="L215" s="11"/>
      <c r="M215" s="37"/>
    </row>
    <row r="216" spans="1:13" ht="35.1" customHeight="1" x14ac:dyDescent="0.2">
      <c r="A216" s="75"/>
      <c r="B216" s="19"/>
      <c r="C216" s="19"/>
      <c r="D216" s="19"/>
      <c r="E216" s="19"/>
      <c r="F216" s="19"/>
      <c r="G216" s="19"/>
      <c r="H216" s="23" t="s">
        <v>351</v>
      </c>
      <c r="I216" s="14">
        <v>23000</v>
      </c>
      <c r="J216" s="14">
        <f t="shared" si="57"/>
        <v>28750</v>
      </c>
      <c r="K216" s="105">
        <f t="shared" si="56"/>
        <v>11500</v>
      </c>
      <c r="L216" s="11"/>
      <c r="M216" s="37"/>
    </row>
    <row r="217" spans="1:13" ht="35.1" customHeight="1" x14ac:dyDescent="0.2">
      <c r="A217" s="75"/>
      <c r="B217" s="19"/>
      <c r="C217" s="19"/>
      <c r="D217" s="19"/>
      <c r="E217" s="19"/>
      <c r="F217" s="19"/>
      <c r="G217" s="19"/>
      <c r="H217" s="112" t="s">
        <v>444</v>
      </c>
      <c r="I217" s="14">
        <v>4400</v>
      </c>
      <c r="J217" s="14">
        <f t="shared" si="57"/>
        <v>5500</v>
      </c>
      <c r="K217" s="105">
        <f t="shared" si="56"/>
        <v>2200</v>
      </c>
      <c r="L217" s="11"/>
      <c r="M217" s="37"/>
    </row>
    <row r="218" spans="1:13" ht="35.1" customHeight="1" x14ac:dyDescent="0.2">
      <c r="A218" s="75"/>
      <c r="B218" s="19"/>
      <c r="C218" s="19"/>
      <c r="D218" s="19"/>
      <c r="E218" s="19"/>
      <c r="F218" s="19"/>
      <c r="G218" s="19"/>
      <c r="H218" s="112" t="s">
        <v>445</v>
      </c>
      <c r="I218" s="14">
        <v>5400</v>
      </c>
      <c r="J218" s="14">
        <f t="shared" si="57"/>
        <v>6750</v>
      </c>
      <c r="K218" s="105">
        <f t="shared" si="56"/>
        <v>2700</v>
      </c>
      <c r="L218" s="11"/>
      <c r="M218" s="37"/>
    </row>
    <row r="219" spans="1:13" ht="35.1" customHeight="1" x14ac:dyDescent="0.2">
      <c r="A219" s="75"/>
      <c r="B219" s="19"/>
      <c r="C219" s="19"/>
      <c r="D219" s="19"/>
      <c r="E219" s="19"/>
      <c r="F219" s="19"/>
      <c r="G219" s="19"/>
      <c r="H219" s="112" t="s">
        <v>446</v>
      </c>
      <c r="I219" s="14">
        <v>2700</v>
      </c>
      <c r="J219" s="14">
        <f t="shared" si="57"/>
        <v>3375</v>
      </c>
      <c r="K219" s="105">
        <f t="shared" si="56"/>
        <v>1350</v>
      </c>
      <c r="L219" s="11"/>
      <c r="M219" s="37"/>
    </row>
    <row r="220" spans="1:13" ht="35.1" customHeight="1" x14ac:dyDescent="0.2">
      <c r="A220" s="75"/>
      <c r="B220" s="19"/>
      <c r="C220" s="19"/>
      <c r="D220" s="19"/>
      <c r="E220" s="19"/>
      <c r="F220" s="19"/>
      <c r="G220" s="19"/>
      <c r="H220" s="112" t="s">
        <v>447</v>
      </c>
      <c r="I220" s="14">
        <v>1800</v>
      </c>
      <c r="J220" s="14">
        <f t="shared" si="57"/>
        <v>2250</v>
      </c>
      <c r="K220" s="105">
        <f t="shared" si="56"/>
        <v>900</v>
      </c>
      <c r="L220" s="11"/>
      <c r="M220" s="37"/>
    </row>
    <row r="221" spans="1:13" ht="35.1" customHeight="1" x14ac:dyDescent="0.2">
      <c r="A221" s="75"/>
      <c r="B221" s="19"/>
      <c r="C221" s="19"/>
      <c r="D221" s="19"/>
      <c r="E221" s="19"/>
      <c r="F221" s="19"/>
      <c r="G221" s="19"/>
      <c r="H221" s="112" t="s">
        <v>448</v>
      </c>
      <c r="I221" s="14">
        <v>1800</v>
      </c>
      <c r="J221" s="14">
        <f t="shared" si="57"/>
        <v>2250</v>
      </c>
      <c r="K221" s="105">
        <f t="shared" si="56"/>
        <v>900</v>
      </c>
      <c r="L221" s="11"/>
      <c r="M221" s="37"/>
    </row>
    <row r="222" spans="1:13" ht="35.1" customHeight="1" x14ac:dyDescent="0.2">
      <c r="A222" s="75"/>
      <c r="B222" s="19"/>
      <c r="C222" s="19"/>
      <c r="D222" s="19"/>
      <c r="E222" s="19"/>
      <c r="F222" s="19"/>
      <c r="G222" s="19"/>
      <c r="H222" s="112" t="s">
        <v>449</v>
      </c>
      <c r="I222" s="14">
        <v>1800</v>
      </c>
      <c r="J222" s="14">
        <f t="shared" si="57"/>
        <v>2250</v>
      </c>
      <c r="K222" s="105">
        <f t="shared" si="56"/>
        <v>900</v>
      </c>
      <c r="L222" s="11"/>
      <c r="M222" s="37"/>
    </row>
    <row r="223" spans="1:13" ht="35.1" customHeight="1" x14ac:dyDescent="0.2">
      <c r="A223" s="75"/>
      <c r="B223" s="19"/>
      <c r="C223" s="19"/>
      <c r="D223" s="19"/>
      <c r="E223" s="19"/>
      <c r="F223" s="19"/>
      <c r="G223" s="19"/>
      <c r="H223" s="112" t="s">
        <v>450</v>
      </c>
      <c r="I223" s="14">
        <v>3600</v>
      </c>
      <c r="J223" s="14">
        <f t="shared" si="57"/>
        <v>4500</v>
      </c>
      <c r="K223" s="105">
        <f t="shared" si="56"/>
        <v>1800</v>
      </c>
      <c r="L223" s="11"/>
      <c r="M223" s="37"/>
    </row>
    <row r="224" spans="1:13" ht="35.1" customHeight="1" x14ac:dyDescent="0.2">
      <c r="A224" s="75"/>
      <c r="B224" s="19"/>
      <c r="C224" s="19"/>
      <c r="D224" s="19"/>
      <c r="E224" s="19"/>
      <c r="F224" s="19"/>
      <c r="G224" s="19"/>
      <c r="H224" s="112" t="s">
        <v>451</v>
      </c>
      <c r="I224" s="14">
        <v>1800</v>
      </c>
      <c r="J224" s="14">
        <f t="shared" si="57"/>
        <v>2250</v>
      </c>
      <c r="K224" s="105">
        <f t="shared" si="56"/>
        <v>900</v>
      </c>
      <c r="L224" s="11"/>
      <c r="M224" s="37"/>
    </row>
    <row r="225" spans="1:13" ht="35.1" customHeight="1" x14ac:dyDescent="0.2">
      <c r="A225" s="75"/>
      <c r="B225" s="19"/>
      <c r="C225" s="19"/>
      <c r="D225" s="19"/>
      <c r="E225" s="19"/>
      <c r="F225" s="19"/>
      <c r="G225" s="19"/>
      <c r="H225" s="112" t="s">
        <v>452</v>
      </c>
      <c r="I225" s="14">
        <v>3700</v>
      </c>
      <c r="J225" s="14">
        <f t="shared" si="57"/>
        <v>4625</v>
      </c>
      <c r="K225" s="105">
        <f t="shared" si="56"/>
        <v>1850</v>
      </c>
      <c r="L225" s="11"/>
      <c r="M225" s="37"/>
    </row>
    <row r="226" spans="1:13" ht="35.1" customHeight="1" x14ac:dyDescent="0.2">
      <c r="A226" s="75"/>
      <c r="B226" s="19"/>
      <c r="C226" s="19"/>
      <c r="D226" s="19"/>
      <c r="E226" s="19"/>
      <c r="F226" s="19"/>
      <c r="G226" s="19"/>
      <c r="H226" s="23" t="s">
        <v>352</v>
      </c>
      <c r="I226" s="14">
        <v>3200</v>
      </c>
      <c r="J226" s="14">
        <f t="shared" si="57"/>
        <v>4000</v>
      </c>
      <c r="K226" s="105">
        <f t="shared" si="56"/>
        <v>1600</v>
      </c>
      <c r="L226" s="11"/>
      <c r="M226" s="37"/>
    </row>
    <row r="227" spans="1:13" ht="35.1" customHeight="1" x14ac:dyDescent="0.2">
      <c r="A227" s="75"/>
      <c r="B227" s="19"/>
      <c r="C227" s="19"/>
      <c r="D227" s="19"/>
      <c r="E227" s="19"/>
      <c r="F227" s="19"/>
      <c r="G227" s="19"/>
      <c r="H227" s="112" t="s">
        <v>453</v>
      </c>
      <c r="I227" s="14">
        <v>350</v>
      </c>
      <c r="J227" s="14">
        <f t="shared" si="57"/>
        <v>437.5</v>
      </c>
      <c r="K227" s="105">
        <f t="shared" si="56"/>
        <v>175</v>
      </c>
      <c r="L227" s="11"/>
      <c r="M227" s="37"/>
    </row>
    <row r="228" spans="1:13" ht="35.1" customHeight="1" x14ac:dyDescent="0.2">
      <c r="A228" s="75"/>
      <c r="B228" s="19"/>
      <c r="C228" s="19"/>
      <c r="D228" s="19"/>
      <c r="E228" s="19"/>
      <c r="F228" s="19"/>
      <c r="G228" s="19"/>
      <c r="H228" s="112" t="s">
        <v>454</v>
      </c>
      <c r="I228" s="14">
        <v>1800</v>
      </c>
      <c r="J228" s="14">
        <f t="shared" si="57"/>
        <v>2250</v>
      </c>
      <c r="K228" s="105">
        <f t="shared" si="56"/>
        <v>900</v>
      </c>
      <c r="L228" s="11"/>
      <c r="M228" s="37"/>
    </row>
    <row r="229" spans="1:13" ht="35.1" customHeight="1" x14ac:dyDescent="0.2">
      <c r="A229" s="75"/>
      <c r="B229" s="19"/>
      <c r="C229" s="19"/>
      <c r="D229" s="19"/>
      <c r="E229" s="19"/>
      <c r="F229" s="19"/>
      <c r="G229" s="19"/>
      <c r="H229" s="23" t="s">
        <v>353</v>
      </c>
      <c r="I229" s="14">
        <v>1900</v>
      </c>
      <c r="J229" s="14">
        <f t="shared" si="57"/>
        <v>2375</v>
      </c>
      <c r="K229" s="105">
        <f t="shared" si="56"/>
        <v>950</v>
      </c>
      <c r="L229" s="11"/>
      <c r="M229" s="37"/>
    </row>
    <row r="230" spans="1:13" ht="35.1" customHeight="1" x14ac:dyDescent="0.2">
      <c r="A230" s="75"/>
      <c r="B230" s="19"/>
      <c r="C230" s="19"/>
      <c r="D230" s="19"/>
      <c r="E230" s="19"/>
      <c r="F230" s="19"/>
      <c r="G230" s="19"/>
      <c r="H230" s="112" t="s">
        <v>455</v>
      </c>
      <c r="I230" s="14">
        <v>700</v>
      </c>
      <c r="J230" s="14">
        <f t="shared" si="57"/>
        <v>875</v>
      </c>
      <c r="K230" s="105">
        <f t="shared" si="56"/>
        <v>350</v>
      </c>
      <c r="L230" s="11"/>
      <c r="M230" s="37"/>
    </row>
    <row r="231" spans="1:13" ht="35.1" customHeight="1" x14ac:dyDescent="0.2">
      <c r="A231" s="75"/>
      <c r="B231" s="19"/>
      <c r="C231" s="19"/>
      <c r="D231" s="19"/>
      <c r="E231" s="19"/>
      <c r="F231" s="19"/>
      <c r="G231" s="19"/>
      <c r="H231" s="112" t="s">
        <v>456</v>
      </c>
      <c r="I231" s="14">
        <v>2400</v>
      </c>
      <c r="J231" s="14">
        <f t="shared" si="57"/>
        <v>3000</v>
      </c>
      <c r="K231" s="105">
        <f t="shared" si="56"/>
        <v>1200</v>
      </c>
      <c r="L231" s="11"/>
      <c r="M231" s="37"/>
    </row>
    <row r="232" spans="1:13" ht="35.1" customHeight="1" x14ac:dyDescent="0.2">
      <c r="A232" s="75"/>
      <c r="B232" s="19"/>
      <c r="C232" s="19"/>
      <c r="D232" s="19"/>
      <c r="E232" s="19"/>
      <c r="F232" s="19"/>
      <c r="G232" s="19"/>
      <c r="H232" s="112" t="s">
        <v>457</v>
      </c>
      <c r="I232" s="14">
        <v>3400</v>
      </c>
      <c r="J232" s="14">
        <f t="shared" si="57"/>
        <v>4250</v>
      </c>
      <c r="K232" s="105">
        <f t="shared" si="56"/>
        <v>1700</v>
      </c>
      <c r="L232" s="11"/>
      <c r="M232" s="37"/>
    </row>
    <row r="233" spans="1:13" ht="35.1" customHeight="1" x14ac:dyDescent="0.2">
      <c r="A233" s="75"/>
      <c r="B233" s="19"/>
      <c r="C233" s="19"/>
      <c r="D233" s="19"/>
      <c r="E233" s="19"/>
      <c r="F233" s="19"/>
      <c r="G233" s="19"/>
      <c r="H233" s="23" t="s">
        <v>354</v>
      </c>
      <c r="I233" s="14">
        <v>1500</v>
      </c>
      <c r="J233" s="14">
        <f t="shared" si="57"/>
        <v>1875</v>
      </c>
      <c r="K233" s="105">
        <f t="shared" si="56"/>
        <v>750</v>
      </c>
      <c r="L233" s="11"/>
      <c r="M233" s="37"/>
    </row>
    <row r="234" spans="1:13" ht="35.1" customHeight="1" x14ac:dyDescent="0.2">
      <c r="A234" s="75"/>
      <c r="B234" s="19"/>
      <c r="C234" s="19"/>
      <c r="D234" s="19"/>
      <c r="E234" s="19"/>
      <c r="F234" s="19"/>
      <c r="G234" s="19"/>
      <c r="H234" s="112" t="s">
        <v>458</v>
      </c>
      <c r="I234" s="14">
        <v>800</v>
      </c>
      <c r="J234" s="14">
        <f t="shared" si="57"/>
        <v>1000</v>
      </c>
      <c r="K234" s="105">
        <f t="shared" si="56"/>
        <v>400</v>
      </c>
      <c r="L234" s="11"/>
      <c r="M234" s="37"/>
    </row>
    <row r="235" spans="1:13" ht="35.1" customHeight="1" x14ac:dyDescent="0.2">
      <c r="A235" s="75"/>
      <c r="B235" s="19"/>
      <c r="C235" s="19"/>
      <c r="D235" s="19"/>
      <c r="E235" s="19"/>
      <c r="F235" s="19"/>
      <c r="G235" s="19"/>
      <c r="H235" s="23" t="s">
        <v>355</v>
      </c>
      <c r="I235" s="14">
        <v>600</v>
      </c>
      <c r="J235" s="14">
        <f t="shared" si="57"/>
        <v>750</v>
      </c>
      <c r="K235" s="105">
        <f t="shared" si="56"/>
        <v>300</v>
      </c>
      <c r="L235" s="11"/>
      <c r="M235" s="37"/>
    </row>
    <row r="236" spans="1:13" ht="35.1" customHeight="1" x14ac:dyDescent="0.2">
      <c r="A236" s="75"/>
      <c r="B236" s="19"/>
      <c r="C236" s="19"/>
      <c r="D236" s="19"/>
      <c r="E236" s="19"/>
      <c r="F236" s="19"/>
      <c r="G236" s="19"/>
      <c r="H236" s="112" t="s">
        <v>459</v>
      </c>
      <c r="I236" s="14">
        <v>1300</v>
      </c>
      <c r="J236" s="14">
        <f t="shared" si="57"/>
        <v>1625</v>
      </c>
      <c r="K236" s="105">
        <f t="shared" si="56"/>
        <v>650</v>
      </c>
      <c r="L236" s="11"/>
      <c r="M236" s="37"/>
    </row>
    <row r="237" spans="1:13" ht="35.1" customHeight="1" x14ac:dyDescent="0.2">
      <c r="A237" s="75"/>
      <c r="B237" s="19"/>
      <c r="C237" s="19"/>
      <c r="D237" s="19"/>
      <c r="E237" s="19"/>
      <c r="F237" s="19"/>
      <c r="G237" s="19"/>
      <c r="H237" s="23" t="s">
        <v>356</v>
      </c>
      <c r="I237" s="14">
        <v>6400</v>
      </c>
      <c r="J237" s="14">
        <f t="shared" si="57"/>
        <v>8000</v>
      </c>
      <c r="K237" s="105">
        <f t="shared" si="56"/>
        <v>3200</v>
      </c>
      <c r="L237" s="11"/>
      <c r="M237" s="37"/>
    </row>
    <row r="238" spans="1:13" ht="35.1" customHeight="1" x14ac:dyDescent="0.2">
      <c r="A238" s="72"/>
      <c r="B238" s="43"/>
      <c r="C238" s="43"/>
      <c r="D238" s="43"/>
      <c r="E238" s="43"/>
      <c r="F238" s="43"/>
      <c r="G238" s="43"/>
      <c r="H238" s="109" t="s">
        <v>460</v>
      </c>
      <c r="I238" s="10">
        <v>3000</v>
      </c>
      <c r="J238" s="14">
        <f t="shared" si="57"/>
        <v>3750</v>
      </c>
      <c r="K238" s="105">
        <f t="shared" si="56"/>
        <v>1500</v>
      </c>
      <c r="L238" s="11"/>
      <c r="M238" s="37"/>
    </row>
    <row r="239" spans="1:13" ht="35.1" customHeight="1" x14ac:dyDescent="0.2">
      <c r="A239" s="8"/>
      <c r="B239" s="33" t="s">
        <v>259</v>
      </c>
      <c r="C239" s="33" t="s">
        <v>7</v>
      </c>
      <c r="D239" s="33"/>
      <c r="E239" s="33"/>
      <c r="F239" s="33"/>
      <c r="G239" s="33"/>
      <c r="H239" s="3" t="s">
        <v>331</v>
      </c>
      <c r="I239" s="7">
        <f>SUM(I240:I246)</f>
        <v>25400</v>
      </c>
      <c r="J239" s="7">
        <f t="shared" ref="J239:K239" si="58">SUM(J240:J246)</f>
        <v>31750</v>
      </c>
      <c r="K239" s="7">
        <f t="shared" si="58"/>
        <v>29751</v>
      </c>
      <c r="L239" s="9"/>
      <c r="M239" s="36"/>
    </row>
    <row r="240" spans="1:13" ht="35.1" customHeight="1" x14ac:dyDescent="0.2">
      <c r="A240" s="72"/>
      <c r="B240" s="43"/>
      <c r="C240" s="43"/>
      <c r="D240" s="43"/>
      <c r="E240" s="43"/>
      <c r="F240" s="43"/>
      <c r="G240" s="43"/>
      <c r="H240" s="12" t="s">
        <v>312</v>
      </c>
      <c r="I240" s="14">
        <v>3500</v>
      </c>
      <c r="J240" s="14">
        <f t="shared" si="57"/>
        <v>4375</v>
      </c>
      <c r="K240" s="105">
        <f>I240*1.19</f>
        <v>4165</v>
      </c>
      <c r="L240" s="73"/>
      <c r="M240" s="2"/>
    </row>
    <row r="241" spans="1:13" ht="35.1" customHeight="1" x14ac:dyDescent="0.2">
      <c r="A241" s="72"/>
      <c r="B241" s="43"/>
      <c r="C241" s="43"/>
      <c r="D241" s="43"/>
      <c r="E241" s="43"/>
      <c r="F241" s="43"/>
      <c r="G241" s="43"/>
      <c r="H241" s="12" t="s">
        <v>313</v>
      </c>
      <c r="I241" s="14">
        <v>5000</v>
      </c>
      <c r="J241" s="14">
        <f t="shared" si="57"/>
        <v>6250</v>
      </c>
      <c r="K241" s="105">
        <f t="shared" ref="K241:K246" si="59">I241*1.19</f>
        <v>5950</v>
      </c>
      <c r="L241" s="73"/>
      <c r="M241" s="2"/>
    </row>
    <row r="242" spans="1:13" ht="35.1" customHeight="1" x14ac:dyDescent="0.2">
      <c r="A242" s="72"/>
      <c r="B242" s="43"/>
      <c r="C242" s="43"/>
      <c r="D242" s="43"/>
      <c r="E242" s="43"/>
      <c r="F242" s="43"/>
      <c r="G242" s="43"/>
      <c r="H242" s="12" t="s">
        <v>314</v>
      </c>
      <c r="I242" s="14">
        <v>4200</v>
      </c>
      <c r="J242" s="14">
        <f t="shared" si="57"/>
        <v>5250</v>
      </c>
      <c r="K242" s="105">
        <f t="shared" si="59"/>
        <v>4998</v>
      </c>
      <c r="L242" s="73"/>
      <c r="M242" s="2"/>
    </row>
    <row r="243" spans="1:13" ht="35.1" customHeight="1" x14ac:dyDescent="0.2">
      <c r="A243" s="72"/>
      <c r="B243" s="43"/>
      <c r="C243" s="43"/>
      <c r="D243" s="43"/>
      <c r="E243" s="43"/>
      <c r="F243" s="43"/>
      <c r="G243" s="43"/>
      <c r="H243" s="12" t="s">
        <v>315</v>
      </c>
      <c r="I243" s="14">
        <v>2500</v>
      </c>
      <c r="J243" s="14">
        <f t="shared" si="57"/>
        <v>3125</v>
      </c>
      <c r="K243" s="105">
        <f>I243</f>
        <v>2500</v>
      </c>
      <c r="L243" s="73"/>
      <c r="M243" s="2"/>
    </row>
    <row r="244" spans="1:13" ht="35.1" customHeight="1" x14ac:dyDescent="0.2">
      <c r="A244" s="72"/>
      <c r="B244" s="43"/>
      <c r="C244" s="43"/>
      <c r="D244" s="43"/>
      <c r="E244" s="43"/>
      <c r="F244" s="43"/>
      <c r="G244" s="43"/>
      <c r="H244" s="12" t="s">
        <v>316</v>
      </c>
      <c r="I244" s="14">
        <v>4000</v>
      </c>
      <c r="J244" s="14">
        <f t="shared" si="57"/>
        <v>5000</v>
      </c>
      <c r="K244" s="105">
        <f t="shared" si="59"/>
        <v>4760</v>
      </c>
      <c r="L244" s="73"/>
      <c r="M244" s="2"/>
    </row>
    <row r="245" spans="1:13" ht="35.1" customHeight="1" x14ac:dyDescent="0.2">
      <c r="A245" s="72"/>
      <c r="B245" s="43"/>
      <c r="C245" s="43"/>
      <c r="D245" s="43"/>
      <c r="E245" s="43"/>
      <c r="F245" s="43"/>
      <c r="G245" s="43"/>
      <c r="H245" s="12" t="s">
        <v>317</v>
      </c>
      <c r="I245" s="14">
        <v>3500</v>
      </c>
      <c r="J245" s="14">
        <f t="shared" si="57"/>
        <v>4375</v>
      </c>
      <c r="K245" s="105">
        <f t="shared" si="59"/>
        <v>4165</v>
      </c>
      <c r="L245" s="73"/>
      <c r="M245" s="2"/>
    </row>
    <row r="246" spans="1:13" ht="35.1" customHeight="1" x14ac:dyDescent="0.2">
      <c r="A246" s="72"/>
      <c r="B246" s="43"/>
      <c r="C246" s="43"/>
      <c r="D246" s="43"/>
      <c r="E246" s="43"/>
      <c r="F246" s="43"/>
      <c r="G246" s="43"/>
      <c r="H246" s="12" t="s">
        <v>102</v>
      </c>
      <c r="I246" s="14">
        <v>2700</v>
      </c>
      <c r="J246" s="14">
        <f t="shared" si="57"/>
        <v>3375</v>
      </c>
      <c r="K246" s="105">
        <f t="shared" si="59"/>
        <v>3213</v>
      </c>
      <c r="L246" s="73"/>
      <c r="M246" s="2"/>
    </row>
    <row r="247" spans="1:13" ht="35.1" customHeight="1" x14ac:dyDescent="0.2">
      <c r="A247" s="8"/>
      <c r="B247" s="33" t="s">
        <v>263</v>
      </c>
      <c r="C247" s="33"/>
      <c r="D247" s="33"/>
      <c r="E247" s="33"/>
      <c r="F247" s="33"/>
      <c r="G247" s="33"/>
      <c r="H247" s="3" t="s">
        <v>101</v>
      </c>
      <c r="I247" s="7">
        <v>2000</v>
      </c>
      <c r="J247" s="7">
        <f t="shared" si="57"/>
        <v>2500</v>
      </c>
      <c r="K247" s="7">
        <f>I247*1.19</f>
        <v>2380</v>
      </c>
      <c r="L247" s="9"/>
      <c r="M247" s="36"/>
    </row>
    <row r="248" spans="1:13" ht="35.1" customHeight="1" x14ac:dyDescent="0.2">
      <c r="A248" s="8"/>
      <c r="B248" s="33" t="s">
        <v>145</v>
      </c>
      <c r="C248" s="33" t="s">
        <v>8</v>
      </c>
      <c r="D248" s="33" t="s">
        <v>121</v>
      </c>
      <c r="E248" s="33"/>
      <c r="F248" s="33"/>
      <c r="G248" s="33"/>
      <c r="H248" s="3" t="s">
        <v>103</v>
      </c>
      <c r="I248" s="7">
        <v>50000</v>
      </c>
      <c r="J248" s="7">
        <f t="shared" si="57"/>
        <v>62500</v>
      </c>
      <c r="K248" s="7">
        <f>I248*1.19</f>
        <v>59500</v>
      </c>
      <c r="L248" s="9" t="s">
        <v>197</v>
      </c>
      <c r="M248" s="36"/>
    </row>
    <row r="249" spans="1:13" ht="35.1" customHeight="1" x14ac:dyDescent="0.2">
      <c r="A249" s="8"/>
      <c r="B249" s="33">
        <v>90400000</v>
      </c>
      <c r="C249" s="33" t="s">
        <v>8</v>
      </c>
      <c r="D249" s="33" t="s">
        <v>9</v>
      </c>
      <c r="E249" s="33" t="s">
        <v>335</v>
      </c>
      <c r="F249" s="33" t="s">
        <v>185</v>
      </c>
      <c r="G249" s="33"/>
      <c r="H249" s="3" t="s">
        <v>303</v>
      </c>
      <c r="I249" s="7">
        <v>25000</v>
      </c>
      <c r="J249" s="7">
        <f t="shared" si="57"/>
        <v>31250</v>
      </c>
      <c r="K249" s="7">
        <f>I249</f>
        <v>25000</v>
      </c>
      <c r="L249" s="9" t="s">
        <v>197</v>
      </c>
      <c r="M249" s="36" t="s">
        <v>224</v>
      </c>
    </row>
    <row r="250" spans="1:13" ht="35.1" customHeight="1" x14ac:dyDescent="0.2">
      <c r="A250" s="8"/>
      <c r="B250" s="33" t="s">
        <v>305</v>
      </c>
      <c r="C250" s="33" t="s">
        <v>7</v>
      </c>
      <c r="D250" s="33"/>
      <c r="E250" s="33"/>
      <c r="F250" s="33"/>
      <c r="G250" s="33"/>
      <c r="H250" s="3" t="s">
        <v>304</v>
      </c>
      <c r="I250" s="7">
        <v>17000</v>
      </c>
      <c r="J250" s="7">
        <f t="shared" si="57"/>
        <v>21250</v>
      </c>
      <c r="K250" s="7">
        <f>I250</f>
        <v>17000</v>
      </c>
      <c r="L250" s="9" t="s">
        <v>197</v>
      </c>
      <c r="M250" s="36"/>
    </row>
    <row r="251" spans="1:13" ht="35.1" customHeight="1" x14ac:dyDescent="0.2">
      <c r="A251" s="8"/>
      <c r="B251" s="33" t="s">
        <v>146</v>
      </c>
      <c r="C251" s="33" t="s">
        <v>7</v>
      </c>
      <c r="D251" s="33"/>
      <c r="E251" s="33"/>
      <c r="F251" s="33"/>
      <c r="G251" s="33"/>
      <c r="H251" s="3" t="s">
        <v>338</v>
      </c>
      <c r="I251" s="7">
        <v>4000</v>
      </c>
      <c r="J251" s="7">
        <f t="shared" si="57"/>
        <v>5000</v>
      </c>
      <c r="K251" s="7">
        <f>I251*1.19</f>
        <v>4760</v>
      </c>
      <c r="L251" s="9" t="s">
        <v>197</v>
      </c>
      <c r="M251" s="36"/>
    </row>
    <row r="252" spans="1:13" ht="35.1" customHeight="1" x14ac:dyDescent="0.2">
      <c r="A252" s="8"/>
      <c r="B252" s="33" t="s">
        <v>221</v>
      </c>
      <c r="C252" s="33" t="s">
        <v>7</v>
      </c>
      <c r="D252" s="33"/>
      <c r="E252" s="33"/>
      <c r="F252" s="33"/>
      <c r="G252" s="33"/>
      <c r="H252" s="3" t="s">
        <v>222</v>
      </c>
      <c r="I252" s="7">
        <v>5000</v>
      </c>
      <c r="J252" s="7">
        <f t="shared" si="57"/>
        <v>6250</v>
      </c>
      <c r="K252" s="7">
        <f>I252</f>
        <v>5000</v>
      </c>
      <c r="L252" s="9" t="s">
        <v>197</v>
      </c>
      <c r="M252" s="36"/>
    </row>
    <row r="253" spans="1:13" ht="35.1" customHeight="1" x14ac:dyDescent="0.2">
      <c r="A253" s="8"/>
      <c r="B253" s="33" t="s">
        <v>221</v>
      </c>
      <c r="C253" s="33" t="s">
        <v>7</v>
      </c>
      <c r="D253" s="33"/>
      <c r="E253" s="33"/>
      <c r="F253" s="33"/>
      <c r="G253" s="33"/>
      <c r="H253" s="3" t="s">
        <v>319</v>
      </c>
      <c r="I253" s="7">
        <v>5000</v>
      </c>
      <c r="J253" s="7">
        <f t="shared" si="57"/>
        <v>6250</v>
      </c>
      <c r="K253" s="7">
        <f t="shared" ref="K253:K254" si="60">I253</f>
        <v>5000</v>
      </c>
      <c r="L253" s="9" t="s">
        <v>197</v>
      </c>
      <c r="M253" s="36"/>
    </row>
    <row r="254" spans="1:13" ht="35.1" customHeight="1" x14ac:dyDescent="0.2">
      <c r="A254" s="8"/>
      <c r="B254" s="33" t="s">
        <v>327</v>
      </c>
      <c r="C254" s="33" t="s">
        <v>7</v>
      </c>
      <c r="D254" s="33"/>
      <c r="E254" s="33"/>
      <c r="F254" s="33"/>
      <c r="G254" s="33"/>
      <c r="H254" s="3" t="s">
        <v>326</v>
      </c>
      <c r="I254" s="7">
        <v>10000</v>
      </c>
      <c r="J254" s="7">
        <f t="shared" si="57"/>
        <v>12500</v>
      </c>
      <c r="K254" s="7">
        <f t="shared" si="60"/>
        <v>10000</v>
      </c>
      <c r="L254" s="9" t="s">
        <v>197</v>
      </c>
      <c r="M254" s="36"/>
    </row>
    <row r="255" spans="1:13" ht="35.1" customHeight="1" x14ac:dyDescent="0.2">
      <c r="A255" s="24"/>
      <c r="B255" s="25"/>
      <c r="C255" s="25"/>
      <c r="D255" s="25"/>
      <c r="E255" s="25"/>
      <c r="F255" s="25"/>
      <c r="G255" s="26">
        <v>32323</v>
      </c>
      <c r="H255" s="27" t="s">
        <v>122</v>
      </c>
      <c r="I255" s="28">
        <f>SUM(I256,I260,I261)</f>
        <v>68500</v>
      </c>
      <c r="J255" s="28">
        <f t="shared" ref="J255:K255" si="61">SUM(J256,J260,J261)</f>
        <v>85625</v>
      </c>
      <c r="K255" s="28">
        <f t="shared" si="61"/>
        <v>47615</v>
      </c>
      <c r="L255" s="29"/>
      <c r="M255" s="32"/>
    </row>
    <row r="256" spans="1:13" ht="35.1" customHeight="1" x14ac:dyDescent="0.2">
      <c r="A256" s="6"/>
      <c r="B256" s="33" t="s">
        <v>163</v>
      </c>
      <c r="C256" s="33" t="s">
        <v>8</v>
      </c>
      <c r="D256" s="33" t="s">
        <v>121</v>
      </c>
      <c r="E256" s="33" t="s">
        <v>334</v>
      </c>
      <c r="F256" s="33" t="s">
        <v>13</v>
      </c>
      <c r="G256" s="35">
        <v>323230</v>
      </c>
      <c r="H256" s="3" t="s">
        <v>128</v>
      </c>
      <c r="I256" s="7">
        <f>SUM(I257:I259)</f>
        <v>60000</v>
      </c>
      <c r="J256" s="7">
        <f t="shared" ref="J256:K256" si="62">SUM(J257:J259)</f>
        <v>75000</v>
      </c>
      <c r="K256" s="7">
        <f t="shared" si="62"/>
        <v>37500</v>
      </c>
      <c r="L256" s="5" t="s">
        <v>197</v>
      </c>
      <c r="M256" s="36" t="s">
        <v>224</v>
      </c>
    </row>
    <row r="257" spans="1:13" ht="35.1" customHeight="1" x14ac:dyDescent="0.2">
      <c r="A257" s="18"/>
      <c r="B257" s="19"/>
      <c r="C257" s="19"/>
      <c r="D257" s="19"/>
      <c r="E257" s="19"/>
      <c r="F257" s="19"/>
      <c r="G257" s="21"/>
      <c r="H257" s="23" t="s">
        <v>166</v>
      </c>
      <c r="I257" s="14">
        <v>5000</v>
      </c>
      <c r="J257" s="14">
        <f t="shared" si="57"/>
        <v>6250</v>
      </c>
      <c r="K257" s="14">
        <f>I257*1.25/2</f>
        <v>3125</v>
      </c>
      <c r="L257" s="11"/>
      <c r="M257" s="37"/>
    </row>
    <row r="258" spans="1:13" ht="35.1" customHeight="1" x14ac:dyDescent="0.2">
      <c r="A258" s="18"/>
      <c r="B258" s="19"/>
      <c r="C258" s="19"/>
      <c r="D258" s="19"/>
      <c r="E258" s="19"/>
      <c r="F258" s="19"/>
      <c r="G258" s="21"/>
      <c r="H258" s="23" t="s">
        <v>167</v>
      </c>
      <c r="I258" s="14">
        <v>25000</v>
      </c>
      <c r="J258" s="14">
        <f t="shared" si="57"/>
        <v>31250</v>
      </c>
      <c r="K258" s="14">
        <f t="shared" ref="K258:K259" si="63">I258*1.25/2</f>
        <v>15625</v>
      </c>
      <c r="L258" s="11"/>
      <c r="M258" s="37"/>
    </row>
    <row r="259" spans="1:13" s="40" customFormat="1" ht="35.1" customHeight="1" x14ac:dyDescent="0.2">
      <c r="A259" s="18"/>
      <c r="B259" s="19"/>
      <c r="C259" s="19"/>
      <c r="D259" s="19"/>
      <c r="E259" s="19"/>
      <c r="F259" s="19"/>
      <c r="G259" s="21"/>
      <c r="H259" s="23" t="s">
        <v>296</v>
      </c>
      <c r="I259" s="14">
        <v>30000</v>
      </c>
      <c r="J259" s="14">
        <f t="shared" si="57"/>
        <v>37500</v>
      </c>
      <c r="K259" s="14">
        <f t="shared" si="63"/>
        <v>18750</v>
      </c>
      <c r="L259" s="11"/>
      <c r="M259" s="37"/>
    </row>
    <row r="260" spans="1:13" ht="35.1" customHeight="1" x14ac:dyDescent="0.2">
      <c r="A260" s="6"/>
      <c r="B260" s="33" t="s">
        <v>254</v>
      </c>
      <c r="C260" s="33" t="s">
        <v>7</v>
      </c>
      <c r="D260" s="33"/>
      <c r="E260" s="33"/>
      <c r="F260" s="33"/>
      <c r="G260" s="35">
        <v>323230</v>
      </c>
      <c r="H260" s="3" t="s">
        <v>238</v>
      </c>
      <c r="I260" s="7">
        <v>6000</v>
      </c>
      <c r="J260" s="7">
        <f t="shared" si="57"/>
        <v>7500</v>
      </c>
      <c r="K260" s="7">
        <f>I260*1.19</f>
        <v>7140</v>
      </c>
      <c r="L260" s="5" t="s">
        <v>197</v>
      </c>
      <c r="M260" s="36"/>
    </row>
    <row r="261" spans="1:13" ht="35.1" customHeight="1" x14ac:dyDescent="0.2">
      <c r="A261" s="6"/>
      <c r="B261" s="33" t="s">
        <v>162</v>
      </c>
      <c r="C261" s="33" t="s">
        <v>7</v>
      </c>
      <c r="D261" s="33"/>
      <c r="E261" s="33"/>
      <c r="F261" s="33"/>
      <c r="G261" s="35">
        <v>323232</v>
      </c>
      <c r="H261" s="3" t="s">
        <v>104</v>
      </c>
      <c r="I261" s="7">
        <v>2500</v>
      </c>
      <c r="J261" s="7">
        <f t="shared" si="57"/>
        <v>3125</v>
      </c>
      <c r="K261" s="7">
        <f>I261*1.19</f>
        <v>2975</v>
      </c>
      <c r="L261" s="5" t="s">
        <v>197</v>
      </c>
      <c r="M261" s="36"/>
    </row>
    <row r="262" spans="1:13" ht="35.1" customHeight="1" x14ac:dyDescent="0.2">
      <c r="A262" s="77"/>
      <c r="B262" s="25"/>
      <c r="C262" s="25"/>
      <c r="D262" s="25"/>
      <c r="E262" s="25"/>
      <c r="F262" s="25"/>
      <c r="G262" s="25">
        <v>3233</v>
      </c>
      <c r="H262" s="27" t="s">
        <v>105</v>
      </c>
      <c r="I262" s="78">
        <f>SUM(I263:I265)</f>
        <v>27200</v>
      </c>
      <c r="J262" s="78">
        <f t="shared" ref="J262" si="64">SUM(J263:J265)</f>
        <v>34000</v>
      </c>
      <c r="K262" s="78">
        <f>SUM(K263:K265)</f>
        <v>32608</v>
      </c>
      <c r="L262" s="31"/>
      <c r="M262" s="32"/>
    </row>
    <row r="263" spans="1:13" ht="35.1" customHeight="1" x14ac:dyDescent="0.2">
      <c r="A263" s="72"/>
      <c r="B263" s="43" t="s">
        <v>179</v>
      </c>
      <c r="C263" s="43" t="s">
        <v>7</v>
      </c>
      <c r="D263" s="43"/>
      <c r="E263" s="43"/>
      <c r="F263" s="43"/>
      <c r="G263" s="43">
        <v>32339</v>
      </c>
      <c r="H263" s="12" t="s">
        <v>181</v>
      </c>
      <c r="I263" s="79">
        <v>4000</v>
      </c>
      <c r="J263" s="79">
        <f t="shared" si="57"/>
        <v>5000</v>
      </c>
      <c r="K263" s="105">
        <f>I263*1.25</f>
        <v>5000</v>
      </c>
      <c r="L263" s="73" t="s">
        <v>197</v>
      </c>
      <c r="M263" s="2"/>
    </row>
    <row r="264" spans="1:13" ht="35.1" customHeight="1" x14ac:dyDescent="0.2">
      <c r="A264" s="42"/>
      <c r="B264" s="43" t="s">
        <v>268</v>
      </c>
      <c r="C264" s="43" t="s">
        <v>7</v>
      </c>
      <c r="D264" s="43"/>
      <c r="E264" s="43"/>
      <c r="F264" s="43"/>
      <c r="G264" s="44">
        <v>32339</v>
      </c>
      <c r="H264" s="12" t="s">
        <v>227</v>
      </c>
      <c r="I264" s="79">
        <v>20000</v>
      </c>
      <c r="J264" s="79">
        <f t="shared" si="57"/>
        <v>25000</v>
      </c>
      <c r="K264" s="105">
        <f>I264*1.19</f>
        <v>23800</v>
      </c>
      <c r="L264" s="1" t="s">
        <v>197</v>
      </c>
      <c r="M264" s="2"/>
    </row>
    <row r="265" spans="1:13" ht="35.1" customHeight="1" x14ac:dyDescent="0.2">
      <c r="A265" s="42"/>
      <c r="B265" s="43" t="s">
        <v>253</v>
      </c>
      <c r="C265" s="43" t="s">
        <v>7</v>
      </c>
      <c r="D265" s="43"/>
      <c r="E265" s="80"/>
      <c r="F265" s="43"/>
      <c r="G265" s="44">
        <v>32339</v>
      </c>
      <c r="H265" s="12" t="s">
        <v>239</v>
      </c>
      <c r="I265" s="10">
        <v>3200</v>
      </c>
      <c r="J265" s="10">
        <f t="shared" si="57"/>
        <v>4000</v>
      </c>
      <c r="K265" s="105">
        <f>I265*1.19</f>
        <v>3808</v>
      </c>
      <c r="L265" s="1" t="s">
        <v>197</v>
      </c>
      <c r="M265" s="2"/>
    </row>
    <row r="266" spans="1:13" ht="35.1" customHeight="1" x14ac:dyDescent="0.2">
      <c r="A266" s="24"/>
      <c r="B266" s="25"/>
      <c r="C266" s="25"/>
      <c r="D266" s="25"/>
      <c r="E266" s="25"/>
      <c r="F266" s="25"/>
      <c r="G266" s="26">
        <v>3234</v>
      </c>
      <c r="H266" s="27" t="s">
        <v>106</v>
      </c>
      <c r="I266" s="28">
        <f>I267+I270+I271</f>
        <v>148000</v>
      </c>
      <c r="J266" s="28">
        <f t="shared" ref="J266:K266" si="65">J267+J270+J271</f>
        <v>185000</v>
      </c>
      <c r="K266" s="28">
        <f t="shared" si="65"/>
        <v>176120</v>
      </c>
      <c r="L266" s="29"/>
      <c r="M266" s="32"/>
    </row>
    <row r="267" spans="1:13" ht="35.1" customHeight="1" x14ac:dyDescent="0.2">
      <c r="A267" s="6"/>
      <c r="B267" s="33" t="s">
        <v>148</v>
      </c>
      <c r="C267" s="33" t="s">
        <v>8</v>
      </c>
      <c r="D267" s="33" t="s">
        <v>121</v>
      </c>
      <c r="E267" s="33"/>
      <c r="F267" s="33"/>
      <c r="G267" s="35">
        <v>32342</v>
      </c>
      <c r="H267" s="3" t="s">
        <v>294</v>
      </c>
      <c r="I267" s="7">
        <f>SUM(I268:I269)</f>
        <v>136000</v>
      </c>
      <c r="J267" s="7">
        <f t="shared" ref="J267:K267" si="66">SUM(J268:J269)</f>
        <v>170000</v>
      </c>
      <c r="K267" s="7">
        <f t="shared" si="66"/>
        <v>161840</v>
      </c>
      <c r="L267" s="5" t="s">
        <v>197</v>
      </c>
      <c r="M267" s="36" t="s">
        <v>224</v>
      </c>
    </row>
    <row r="268" spans="1:13" s="40" customFormat="1" ht="35.1" customHeight="1" x14ac:dyDescent="0.2">
      <c r="A268" s="18"/>
      <c r="B268" s="19"/>
      <c r="C268" s="19"/>
      <c r="D268" s="19"/>
      <c r="E268" s="19"/>
      <c r="F268" s="19"/>
      <c r="G268" s="21"/>
      <c r="H268" s="12" t="s">
        <v>204</v>
      </c>
      <c r="I268" s="14">
        <v>116500</v>
      </c>
      <c r="J268" s="14">
        <f t="shared" ref="J268:J329" si="67">I268*1.25</f>
        <v>145625</v>
      </c>
      <c r="K268" s="105">
        <f>I268*1.19</f>
        <v>138635</v>
      </c>
      <c r="L268" s="11"/>
      <c r="M268" s="37"/>
    </row>
    <row r="269" spans="1:13" s="40" customFormat="1" ht="35.1" customHeight="1" x14ac:dyDescent="0.2">
      <c r="A269" s="18"/>
      <c r="B269" s="19"/>
      <c r="C269" s="19"/>
      <c r="D269" s="19"/>
      <c r="E269" s="19"/>
      <c r="F269" s="19"/>
      <c r="G269" s="21"/>
      <c r="H269" s="23" t="s">
        <v>205</v>
      </c>
      <c r="I269" s="14">
        <v>19500</v>
      </c>
      <c r="J269" s="14">
        <f t="shared" si="67"/>
        <v>24375</v>
      </c>
      <c r="K269" s="105">
        <f>I269*1.19</f>
        <v>23205</v>
      </c>
      <c r="L269" s="11"/>
      <c r="M269" s="37"/>
    </row>
    <row r="270" spans="1:13" ht="35.1" customHeight="1" x14ac:dyDescent="0.2">
      <c r="A270" s="6"/>
      <c r="B270" s="33" t="s">
        <v>264</v>
      </c>
      <c r="C270" s="33"/>
      <c r="D270" s="33"/>
      <c r="E270" s="33"/>
      <c r="F270" s="33"/>
      <c r="G270" s="35">
        <v>32344</v>
      </c>
      <c r="H270" s="3" t="s">
        <v>107</v>
      </c>
      <c r="I270" s="7">
        <v>2000</v>
      </c>
      <c r="J270" s="7">
        <f t="shared" si="67"/>
        <v>2500</v>
      </c>
      <c r="K270" s="7">
        <f>I270*1.19</f>
        <v>2380</v>
      </c>
      <c r="L270" s="5" t="s">
        <v>197</v>
      </c>
      <c r="M270" s="36"/>
    </row>
    <row r="271" spans="1:13" ht="35.1" customHeight="1" x14ac:dyDescent="0.2">
      <c r="A271" s="6"/>
      <c r="B271" s="33" t="s">
        <v>149</v>
      </c>
      <c r="C271" s="33" t="s">
        <v>7</v>
      </c>
      <c r="D271" s="33"/>
      <c r="E271" s="33"/>
      <c r="F271" s="33"/>
      <c r="G271" s="35">
        <v>323492</v>
      </c>
      <c r="H271" s="3" t="s">
        <v>108</v>
      </c>
      <c r="I271" s="7">
        <v>10000</v>
      </c>
      <c r="J271" s="7">
        <f t="shared" si="67"/>
        <v>12500</v>
      </c>
      <c r="K271" s="7">
        <f>I271*1.19</f>
        <v>11900</v>
      </c>
      <c r="L271" s="5" t="s">
        <v>197</v>
      </c>
      <c r="M271" s="36"/>
    </row>
    <row r="272" spans="1:13" ht="35.1" customHeight="1" x14ac:dyDescent="0.2">
      <c r="A272" s="24"/>
      <c r="B272" s="25"/>
      <c r="C272" s="25"/>
      <c r="D272" s="25"/>
      <c r="E272" s="25"/>
      <c r="F272" s="25"/>
      <c r="G272" s="26">
        <v>3235</v>
      </c>
      <c r="H272" s="27" t="s">
        <v>164</v>
      </c>
      <c r="I272" s="28">
        <f>I273+I282</f>
        <v>155700</v>
      </c>
      <c r="J272" s="28">
        <f t="shared" ref="J272:K272" si="68">J273+J282</f>
        <v>194625</v>
      </c>
      <c r="K272" s="28">
        <f t="shared" si="68"/>
        <v>184404</v>
      </c>
      <c r="L272" s="29"/>
      <c r="M272" s="32"/>
    </row>
    <row r="273" spans="1:13" ht="35.1" customHeight="1" x14ac:dyDescent="0.2">
      <c r="A273" s="51"/>
      <c r="B273" s="52"/>
      <c r="C273" s="52"/>
      <c r="D273" s="52"/>
      <c r="E273" s="52"/>
      <c r="F273" s="52"/>
      <c r="G273" s="53">
        <v>32354</v>
      </c>
      <c r="H273" s="54" t="s">
        <v>208</v>
      </c>
      <c r="I273" s="55">
        <f>I274+I275+I278+I279</f>
        <v>151700</v>
      </c>
      <c r="J273" s="55">
        <f t="shared" ref="J273:K273" si="69">J274+J275+J278+J279</f>
        <v>189625</v>
      </c>
      <c r="K273" s="55">
        <f t="shared" si="69"/>
        <v>179644</v>
      </c>
      <c r="L273" s="56"/>
      <c r="M273" s="76" t="s">
        <v>224</v>
      </c>
    </row>
    <row r="274" spans="1:13" ht="35.1" customHeight="1" x14ac:dyDescent="0.2">
      <c r="A274" s="6"/>
      <c r="B274" s="33" t="s">
        <v>212</v>
      </c>
      <c r="C274" s="33" t="s">
        <v>7</v>
      </c>
      <c r="D274" s="33"/>
      <c r="E274" s="33"/>
      <c r="F274" s="33"/>
      <c r="G274" s="35"/>
      <c r="H274" s="3" t="s">
        <v>210</v>
      </c>
      <c r="I274" s="7">
        <v>8000</v>
      </c>
      <c r="J274" s="7">
        <f t="shared" si="67"/>
        <v>10000</v>
      </c>
      <c r="K274" s="7">
        <v>9520</v>
      </c>
      <c r="L274" s="5" t="s">
        <v>197</v>
      </c>
      <c r="M274" s="36"/>
    </row>
    <row r="275" spans="1:13" ht="35.1" customHeight="1" x14ac:dyDescent="0.2">
      <c r="A275" s="6"/>
      <c r="B275" s="33" t="s">
        <v>219</v>
      </c>
      <c r="C275" s="33" t="s">
        <v>8</v>
      </c>
      <c r="D275" s="33" t="s">
        <v>121</v>
      </c>
      <c r="E275" s="33"/>
      <c r="F275" s="33"/>
      <c r="G275" s="35"/>
      <c r="H275" s="3" t="s">
        <v>295</v>
      </c>
      <c r="I275" s="7">
        <f>SUM(I276:I277)</f>
        <v>94000</v>
      </c>
      <c r="J275" s="7">
        <f t="shared" ref="J275:K275" si="70">SUM(J276:J277)</f>
        <v>117500</v>
      </c>
      <c r="K275" s="7">
        <f t="shared" si="70"/>
        <v>111100</v>
      </c>
      <c r="L275" s="5" t="s">
        <v>197</v>
      </c>
      <c r="M275" s="36"/>
    </row>
    <row r="276" spans="1:13" ht="35.1" customHeight="1" x14ac:dyDescent="0.2">
      <c r="A276" s="42"/>
      <c r="B276" s="43"/>
      <c r="C276" s="43"/>
      <c r="D276" s="43"/>
      <c r="E276" s="43"/>
      <c r="F276" s="43"/>
      <c r="G276" s="44"/>
      <c r="H276" s="12" t="s">
        <v>282</v>
      </c>
      <c r="I276" s="10">
        <v>90000</v>
      </c>
      <c r="J276" s="10">
        <f t="shared" si="67"/>
        <v>112500</v>
      </c>
      <c r="K276" s="14">
        <f>I276*1.19</f>
        <v>107100</v>
      </c>
      <c r="L276" s="1"/>
      <c r="M276" s="2"/>
    </row>
    <row r="277" spans="1:13" ht="35.1" customHeight="1" x14ac:dyDescent="0.2">
      <c r="A277" s="42"/>
      <c r="B277" s="43"/>
      <c r="C277" s="43"/>
      <c r="D277" s="43"/>
      <c r="E277" s="43"/>
      <c r="F277" s="43"/>
      <c r="G277" s="44"/>
      <c r="H277" s="12" t="s">
        <v>281</v>
      </c>
      <c r="I277" s="10">
        <v>4000</v>
      </c>
      <c r="J277" s="10">
        <f t="shared" si="67"/>
        <v>5000</v>
      </c>
      <c r="K277" s="14">
        <f>I277</f>
        <v>4000</v>
      </c>
      <c r="L277" s="1"/>
      <c r="M277" s="2"/>
    </row>
    <row r="278" spans="1:13" ht="35.1" customHeight="1" x14ac:dyDescent="0.2">
      <c r="A278" s="81"/>
      <c r="B278" s="67" t="s">
        <v>219</v>
      </c>
      <c r="C278" s="67" t="s">
        <v>7</v>
      </c>
      <c r="D278" s="67"/>
      <c r="E278" s="67"/>
      <c r="F278" s="67"/>
      <c r="G278" s="82"/>
      <c r="H278" s="83" t="s">
        <v>218</v>
      </c>
      <c r="I278" s="69">
        <v>1700</v>
      </c>
      <c r="J278" s="69">
        <f t="shared" si="67"/>
        <v>2125</v>
      </c>
      <c r="K278" s="69">
        <v>1904</v>
      </c>
      <c r="L278" s="84" t="s">
        <v>197</v>
      </c>
      <c r="M278" s="85"/>
    </row>
    <row r="279" spans="1:13" ht="35.1" customHeight="1" x14ac:dyDescent="0.2">
      <c r="A279" s="6"/>
      <c r="B279" s="33" t="s">
        <v>387</v>
      </c>
      <c r="C279" s="33" t="s">
        <v>8</v>
      </c>
      <c r="D279" s="33" t="s">
        <v>121</v>
      </c>
      <c r="E279" s="33" t="s">
        <v>334</v>
      </c>
      <c r="F279" s="33" t="s">
        <v>13</v>
      </c>
      <c r="G279" s="35"/>
      <c r="H279" s="3" t="s">
        <v>409</v>
      </c>
      <c r="I279" s="7">
        <f>SUM(I280:I281)</f>
        <v>48000</v>
      </c>
      <c r="J279" s="7">
        <f t="shared" ref="J279:K279" si="71">SUM(J280:J281)</f>
        <v>60000</v>
      </c>
      <c r="K279" s="7">
        <f t="shared" si="71"/>
        <v>57120</v>
      </c>
      <c r="L279" s="5" t="s">
        <v>197</v>
      </c>
      <c r="M279" s="36" t="s">
        <v>224</v>
      </c>
    </row>
    <row r="280" spans="1:13" ht="39" customHeight="1" x14ac:dyDescent="0.2">
      <c r="A280" s="18"/>
      <c r="B280" s="19"/>
      <c r="C280" s="21"/>
      <c r="D280" s="21"/>
      <c r="E280" s="113"/>
      <c r="F280" s="21"/>
      <c r="G280" s="21"/>
      <c r="H280" s="38" t="s">
        <v>386</v>
      </c>
      <c r="I280" s="14">
        <v>40000</v>
      </c>
      <c r="J280" s="14">
        <f t="shared" si="67"/>
        <v>50000</v>
      </c>
      <c r="K280" s="14">
        <f>I280*1.19</f>
        <v>47600</v>
      </c>
      <c r="L280" s="11"/>
      <c r="M280" s="37"/>
    </row>
    <row r="281" spans="1:13" ht="35.1" customHeight="1" x14ac:dyDescent="0.2">
      <c r="A281" s="42"/>
      <c r="B281" s="43"/>
      <c r="C281" s="43"/>
      <c r="D281" s="43"/>
      <c r="E281" s="43"/>
      <c r="F281" s="43"/>
      <c r="G281" s="44"/>
      <c r="H281" s="12" t="s">
        <v>410</v>
      </c>
      <c r="I281" s="10">
        <v>8000</v>
      </c>
      <c r="J281" s="10">
        <f t="shared" si="67"/>
        <v>10000</v>
      </c>
      <c r="K281" s="10">
        <f>I281*1.19</f>
        <v>9520</v>
      </c>
      <c r="L281" s="1"/>
      <c r="M281" s="2"/>
    </row>
    <row r="282" spans="1:13" ht="35.1" customHeight="1" x14ac:dyDescent="0.2">
      <c r="A282" s="51"/>
      <c r="B282" s="52"/>
      <c r="C282" s="52"/>
      <c r="D282" s="52"/>
      <c r="E282" s="52"/>
      <c r="F282" s="52"/>
      <c r="G282" s="53">
        <v>32359</v>
      </c>
      <c r="H282" s="54" t="s">
        <v>302</v>
      </c>
      <c r="I282" s="55">
        <f>I283</f>
        <v>4000</v>
      </c>
      <c r="J282" s="55">
        <f t="shared" ref="J282:K282" si="72">J283</f>
        <v>5000</v>
      </c>
      <c r="K282" s="55">
        <f t="shared" si="72"/>
        <v>4760</v>
      </c>
      <c r="L282" s="56"/>
      <c r="M282" s="57"/>
    </row>
    <row r="283" spans="1:13" ht="35.1" customHeight="1" x14ac:dyDescent="0.2">
      <c r="A283" s="18"/>
      <c r="B283" s="19" t="s">
        <v>301</v>
      </c>
      <c r="C283" s="19" t="s">
        <v>7</v>
      </c>
      <c r="D283" s="19"/>
      <c r="E283" s="19"/>
      <c r="F283" s="19"/>
      <c r="G283" s="21"/>
      <c r="H283" s="23" t="s">
        <v>300</v>
      </c>
      <c r="I283" s="14">
        <v>4000</v>
      </c>
      <c r="J283" s="14">
        <f t="shared" si="67"/>
        <v>5000</v>
      </c>
      <c r="K283" s="14">
        <f>I283*1.19</f>
        <v>4760</v>
      </c>
      <c r="L283" s="11" t="s">
        <v>197</v>
      </c>
      <c r="M283" s="37"/>
    </row>
    <row r="284" spans="1:13" ht="35.1" customHeight="1" x14ac:dyDescent="0.2">
      <c r="A284" s="24"/>
      <c r="B284" s="25"/>
      <c r="C284" s="25"/>
      <c r="D284" s="25"/>
      <c r="E284" s="25"/>
      <c r="F284" s="25"/>
      <c r="G284" s="26">
        <v>3236</v>
      </c>
      <c r="H284" s="27" t="s">
        <v>168</v>
      </c>
      <c r="I284" s="28">
        <f>SUM(I285,I288,I298)</f>
        <v>213000</v>
      </c>
      <c r="J284" s="28">
        <f t="shared" ref="J284:K284" si="73">SUM(J285,J288,J298)</f>
        <v>266250</v>
      </c>
      <c r="K284" s="28">
        <f t="shared" si="73"/>
        <v>230500</v>
      </c>
      <c r="L284" s="29"/>
      <c r="M284" s="30"/>
    </row>
    <row r="285" spans="1:13" ht="35.1" customHeight="1" x14ac:dyDescent="0.2">
      <c r="A285" s="51"/>
      <c r="B285" s="52"/>
      <c r="C285" s="52"/>
      <c r="D285" s="52"/>
      <c r="E285" s="52"/>
      <c r="F285" s="52"/>
      <c r="G285" s="53">
        <v>32363</v>
      </c>
      <c r="H285" s="54" t="s">
        <v>109</v>
      </c>
      <c r="I285" s="55">
        <f>SUM(I286:I287)</f>
        <v>43000</v>
      </c>
      <c r="J285" s="55">
        <f t="shared" ref="J285:K285" si="74">SUM(J286:J287)</f>
        <v>53750</v>
      </c>
      <c r="K285" s="55">
        <f t="shared" si="74"/>
        <v>43000</v>
      </c>
      <c r="L285" s="56"/>
      <c r="M285" s="76"/>
    </row>
    <row r="286" spans="1:13" ht="35.1" customHeight="1" x14ac:dyDescent="0.2">
      <c r="A286" s="18"/>
      <c r="B286" s="19" t="s">
        <v>150</v>
      </c>
      <c r="C286" s="19" t="s">
        <v>7</v>
      </c>
      <c r="D286" s="19"/>
      <c r="E286" s="71"/>
      <c r="F286" s="19" t="s">
        <v>10</v>
      </c>
      <c r="G286" s="21">
        <v>323630</v>
      </c>
      <c r="H286" s="23" t="s">
        <v>110</v>
      </c>
      <c r="I286" s="14">
        <v>13000</v>
      </c>
      <c r="J286" s="14">
        <f t="shared" si="67"/>
        <v>16250</v>
      </c>
      <c r="K286" s="105">
        <f>I286</f>
        <v>13000</v>
      </c>
      <c r="L286" s="11" t="s">
        <v>197</v>
      </c>
      <c r="M286" s="37"/>
    </row>
    <row r="287" spans="1:13" ht="35.1" customHeight="1" x14ac:dyDescent="0.2">
      <c r="A287" s="42"/>
      <c r="B287" s="43" t="s">
        <v>258</v>
      </c>
      <c r="C287" s="43" t="s">
        <v>8</v>
      </c>
      <c r="D287" s="43" t="s">
        <v>9</v>
      </c>
      <c r="E287" s="43" t="s">
        <v>335</v>
      </c>
      <c r="F287" s="43" t="s">
        <v>10</v>
      </c>
      <c r="G287" s="44"/>
      <c r="H287" s="12" t="s">
        <v>257</v>
      </c>
      <c r="I287" s="10">
        <v>30000</v>
      </c>
      <c r="J287" s="10">
        <f t="shared" si="67"/>
        <v>37500</v>
      </c>
      <c r="K287" s="105">
        <f>I287</f>
        <v>30000</v>
      </c>
      <c r="L287" s="1" t="s">
        <v>197</v>
      </c>
      <c r="M287" s="2" t="s">
        <v>224</v>
      </c>
    </row>
    <row r="288" spans="1:13" s="40" customFormat="1" ht="35.1" customHeight="1" x14ac:dyDescent="0.2">
      <c r="A288" s="6"/>
      <c r="B288" s="33" t="s">
        <v>258</v>
      </c>
      <c r="C288" s="33" t="s">
        <v>8</v>
      </c>
      <c r="D288" s="33" t="s">
        <v>9</v>
      </c>
      <c r="E288" s="33" t="s">
        <v>335</v>
      </c>
      <c r="F288" s="33" t="s">
        <v>10</v>
      </c>
      <c r="G288" s="35"/>
      <c r="H288" s="3" t="s">
        <v>284</v>
      </c>
      <c r="I288" s="7">
        <f>SUM(I289:I297)</f>
        <v>100000</v>
      </c>
      <c r="J288" s="7">
        <f t="shared" ref="J288:K288" si="75">SUM(J289:J297)</f>
        <v>125000</v>
      </c>
      <c r="K288" s="7">
        <f t="shared" si="75"/>
        <v>100000</v>
      </c>
      <c r="L288" s="5" t="s">
        <v>197</v>
      </c>
      <c r="M288" s="36" t="s">
        <v>224</v>
      </c>
    </row>
    <row r="289" spans="1:13" ht="35.1" customHeight="1" x14ac:dyDescent="0.2">
      <c r="A289" s="42"/>
      <c r="B289" s="43"/>
      <c r="C289" s="43"/>
      <c r="D289" s="43"/>
      <c r="E289" s="43"/>
      <c r="F289" s="43"/>
      <c r="G289" s="44"/>
      <c r="H289" s="12" t="s">
        <v>289</v>
      </c>
      <c r="I289" s="10">
        <v>25000</v>
      </c>
      <c r="J289" s="10">
        <f t="shared" si="67"/>
        <v>31250</v>
      </c>
      <c r="K289" s="105">
        <f>I289</f>
        <v>25000</v>
      </c>
      <c r="L289" s="1"/>
      <c r="M289" s="2"/>
    </row>
    <row r="290" spans="1:13" ht="35.1" customHeight="1" x14ac:dyDescent="0.2">
      <c r="A290" s="42"/>
      <c r="B290" s="43"/>
      <c r="C290" s="43"/>
      <c r="D290" s="43"/>
      <c r="E290" s="43"/>
      <c r="F290" s="43"/>
      <c r="G290" s="44"/>
      <c r="H290" s="12" t="s">
        <v>290</v>
      </c>
      <c r="I290" s="10">
        <v>14000</v>
      </c>
      <c r="J290" s="10">
        <f t="shared" si="67"/>
        <v>17500</v>
      </c>
      <c r="K290" s="105">
        <f t="shared" ref="K290:K297" si="76">I290</f>
        <v>14000</v>
      </c>
      <c r="L290" s="1"/>
      <c r="M290" s="2"/>
    </row>
    <row r="291" spans="1:13" ht="35.1" customHeight="1" x14ac:dyDescent="0.2">
      <c r="A291" s="42"/>
      <c r="B291" s="43"/>
      <c r="C291" s="43"/>
      <c r="D291" s="43"/>
      <c r="E291" s="43"/>
      <c r="F291" s="43"/>
      <c r="G291" s="44"/>
      <c r="H291" s="12" t="s">
        <v>362</v>
      </c>
      <c r="I291" s="10">
        <v>4000</v>
      </c>
      <c r="J291" s="10">
        <f t="shared" si="67"/>
        <v>5000</v>
      </c>
      <c r="K291" s="105">
        <f t="shared" si="76"/>
        <v>4000</v>
      </c>
      <c r="L291" s="1"/>
      <c r="M291" s="2"/>
    </row>
    <row r="292" spans="1:13" ht="35.1" customHeight="1" x14ac:dyDescent="0.2">
      <c r="A292" s="42"/>
      <c r="B292" s="43"/>
      <c r="C292" s="43"/>
      <c r="D292" s="43"/>
      <c r="E292" s="43"/>
      <c r="F292" s="43"/>
      <c r="G292" s="44"/>
      <c r="H292" s="12" t="s">
        <v>361</v>
      </c>
      <c r="I292" s="10">
        <v>4000</v>
      </c>
      <c r="J292" s="10">
        <f t="shared" si="67"/>
        <v>5000</v>
      </c>
      <c r="K292" s="105">
        <f t="shared" si="76"/>
        <v>4000</v>
      </c>
      <c r="L292" s="1"/>
      <c r="M292" s="2"/>
    </row>
    <row r="293" spans="1:13" ht="35.1" customHeight="1" x14ac:dyDescent="0.2">
      <c r="A293" s="42"/>
      <c r="B293" s="43"/>
      <c r="C293" s="43"/>
      <c r="D293" s="43"/>
      <c r="E293" s="43"/>
      <c r="F293" s="43"/>
      <c r="G293" s="44"/>
      <c r="H293" s="12" t="s">
        <v>360</v>
      </c>
      <c r="I293" s="10">
        <v>3000</v>
      </c>
      <c r="J293" s="10">
        <f t="shared" si="67"/>
        <v>3750</v>
      </c>
      <c r="K293" s="105">
        <f t="shared" si="76"/>
        <v>3000</v>
      </c>
      <c r="L293" s="1"/>
      <c r="M293" s="2"/>
    </row>
    <row r="294" spans="1:13" ht="35.1" customHeight="1" x14ac:dyDescent="0.2">
      <c r="A294" s="42"/>
      <c r="B294" s="43"/>
      <c r="C294" s="43"/>
      <c r="D294" s="43"/>
      <c r="E294" s="43"/>
      <c r="F294" s="43"/>
      <c r="G294" s="44"/>
      <c r="H294" s="12" t="s">
        <v>291</v>
      </c>
      <c r="I294" s="10">
        <v>24000</v>
      </c>
      <c r="J294" s="10">
        <f t="shared" si="67"/>
        <v>30000</v>
      </c>
      <c r="K294" s="105">
        <f t="shared" si="76"/>
        <v>24000</v>
      </c>
      <c r="L294" s="1"/>
      <c r="M294" s="2"/>
    </row>
    <row r="295" spans="1:13" ht="35.1" customHeight="1" x14ac:dyDescent="0.2">
      <c r="A295" s="42"/>
      <c r="B295" s="43"/>
      <c r="C295" s="43"/>
      <c r="D295" s="43"/>
      <c r="E295" s="43"/>
      <c r="F295" s="43"/>
      <c r="G295" s="44"/>
      <c r="H295" s="12" t="s">
        <v>292</v>
      </c>
      <c r="I295" s="10">
        <v>4000</v>
      </c>
      <c r="J295" s="10">
        <f t="shared" si="67"/>
        <v>5000</v>
      </c>
      <c r="K295" s="105">
        <f t="shared" si="76"/>
        <v>4000</v>
      </c>
      <c r="L295" s="1"/>
      <c r="M295" s="2"/>
    </row>
    <row r="296" spans="1:13" ht="35.1" customHeight="1" x14ac:dyDescent="0.2">
      <c r="A296" s="42"/>
      <c r="B296" s="43"/>
      <c r="C296" s="43"/>
      <c r="D296" s="43"/>
      <c r="E296" s="43"/>
      <c r="F296" s="43"/>
      <c r="G296" s="44"/>
      <c r="H296" s="12" t="s">
        <v>363</v>
      </c>
      <c r="I296" s="10">
        <v>2000</v>
      </c>
      <c r="J296" s="10">
        <f t="shared" si="67"/>
        <v>2500</v>
      </c>
      <c r="K296" s="105">
        <f t="shared" si="76"/>
        <v>2000</v>
      </c>
      <c r="L296" s="1"/>
      <c r="M296" s="2"/>
    </row>
    <row r="297" spans="1:13" ht="35.1" customHeight="1" x14ac:dyDescent="0.2">
      <c r="A297" s="42"/>
      <c r="B297" s="43"/>
      <c r="C297" s="43"/>
      <c r="D297" s="43"/>
      <c r="E297" s="43"/>
      <c r="F297" s="43"/>
      <c r="G297" s="44"/>
      <c r="H297" s="12" t="s">
        <v>293</v>
      </c>
      <c r="I297" s="10">
        <v>20000</v>
      </c>
      <c r="J297" s="10">
        <f t="shared" si="67"/>
        <v>25000</v>
      </c>
      <c r="K297" s="105">
        <f t="shared" si="76"/>
        <v>20000</v>
      </c>
      <c r="L297" s="1"/>
      <c r="M297" s="2"/>
    </row>
    <row r="298" spans="1:13" ht="35.1" customHeight="1" x14ac:dyDescent="0.2">
      <c r="A298" s="51"/>
      <c r="B298" s="52"/>
      <c r="C298" s="52"/>
      <c r="D298" s="52"/>
      <c r="E298" s="52"/>
      <c r="F298" s="52"/>
      <c r="G298" s="53">
        <v>32369</v>
      </c>
      <c r="H298" s="54" t="s">
        <v>111</v>
      </c>
      <c r="I298" s="55">
        <f>I299</f>
        <v>70000</v>
      </c>
      <c r="J298" s="55">
        <f t="shared" ref="J298:K298" si="77">J299</f>
        <v>87500</v>
      </c>
      <c r="K298" s="55">
        <f t="shared" si="77"/>
        <v>87500</v>
      </c>
      <c r="L298" s="56"/>
      <c r="M298" s="76"/>
    </row>
    <row r="299" spans="1:13" ht="51" customHeight="1" x14ac:dyDescent="0.2">
      <c r="A299" s="18"/>
      <c r="B299" s="19" t="s">
        <v>151</v>
      </c>
      <c r="C299" s="43" t="s">
        <v>112</v>
      </c>
      <c r="D299" s="19" t="s">
        <v>121</v>
      </c>
      <c r="E299" s="20"/>
      <c r="F299" s="19"/>
      <c r="G299" s="21">
        <v>323691</v>
      </c>
      <c r="H299" s="23" t="s">
        <v>125</v>
      </c>
      <c r="I299" s="10">
        <v>70000</v>
      </c>
      <c r="J299" s="10">
        <f t="shared" si="67"/>
        <v>87500</v>
      </c>
      <c r="K299" s="105">
        <f>I299*1.25</f>
        <v>87500</v>
      </c>
      <c r="L299" s="11" t="s">
        <v>197</v>
      </c>
      <c r="M299" s="37"/>
    </row>
    <row r="300" spans="1:13" ht="35.1" customHeight="1" x14ac:dyDescent="0.2">
      <c r="A300" s="24"/>
      <c r="B300" s="25"/>
      <c r="C300" s="25"/>
      <c r="D300" s="25"/>
      <c r="E300" s="86"/>
      <c r="F300" s="25"/>
      <c r="G300" s="26">
        <v>32379</v>
      </c>
      <c r="H300" s="27" t="s">
        <v>230</v>
      </c>
      <c r="I300" s="28">
        <f>I301+I304+I306</f>
        <v>91200</v>
      </c>
      <c r="J300" s="28">
        <f t="shared" ref="J300:K300" si="78">J301+J304+J306</f>
        <v>114000</v>
      </c>
      <c r="K300" s="28">
        <f t="shared" si="78"/>
        <v>110758</v>
      </c>
      <c r="L300" s="29"/>
      <c r="M300" s="30"/>
    </row>
    <row r="301" spans="1:13" ht="35.1" customHeight="1" x14ac:dyDescent="0.2">
      <c r="A301" s="6"/>
      <c r="B301" s="33"/>
      <c r="C301" s="33"/>
      <c r="D301" s="33"/>
      <c r="E301" s="34"/>
      <c r="F301" s="33"/>
      <c r="G301" s="35">
        <v>323791</v>
      </c>
      <c r="H301" s="3" t="s">
        <v>414</v>
      </c>
      <c r="I301" s="7">
        <f>I302+I303</f>
        <v>65000</v>
      </c>
      <c r="J301" s="7">
        <f t="shared" ref="J301:K301" si="79">J302+J303</f>
        <v>81250</v>
      </c>
      <c r="K301" s="7">
        <f t="shared" si="79"/>
        <v>81250</v>
      </c>
      <c r="L301" s="5"/>
      <c r="M301" s="36"/>
    </row>
    <row r="302" spans="1:13" ht="35.1" customHeight="1" x14ac:dyDescent="0.2">
      <c r="A302" s="42"/>
      <c r="B302" s="43" t="s">
        <v>420</v>
      </c>
      <c r="C302" s="43" t="s">
        <v>8</v>
      </c>
      <c r="D302" s="43" t="s">
        <v>421</v>
      </c>
      <c r="E302" s="80" t="s">
        <v>422</v>
      </c>
      <c r="F302" s="43" t="s">
        <v>423</v>
      </c>
      <c r="G302" s="44"/>
      <c r="H302" s="12" t="s">
        <v>415</v>
      </c>
      <c r="I302" s="10">
        <v>40000</v>
      </c>
      <c r="J302" s="10">
        <f t="shared" si="67"/>
        <v>50000</v>
      </c>
      <c r="K302" s="10">
        <f>I302*1.25</f>
        <v>50000</v>
      </c>
      <c r="L302" s="1"/>
      <c r="M302" s="2"/>
    </row>
    <row r="303" spans="1:13" ht="35.1" customHeight="1" x14ac:dyDescent="0.2">
      <c r="A303" s="114"/>
      <c r="B303" s="43" t="s">
        <v>420</v>
      </c>
      <c r="C303" s="43" t="s">
        <v>8</v>
      </c>
      <c r="D303" s="43" t="s">
        <v>421</v>
      </c>
      <c r="E303" s="80" t="s">
        <v>424</v>
      </c>
      <c r="F303" s="43" t="s">
        <v>332</v>
      </c>
      <c r="G303" s="38"/>
      <c r="H303" s="115" t="s">
        <v>416</v>
      </c>
      <c r="I303" s="146">
        <v>25000</v>
      </c>
      <c r="J303" s="10">
        <f t="shared" si="67"/>
        <v>31250</v>
      </c>
      <c r="K303" s="147">
        <f>I303*1.25</f>
        <v>31250</v>
      </c>
      <c r="L303" s="38"/>
      <c r="M303" s="116"/>
    </row>
    <row r="304" spans="1:13" ht="35.1" customHeight="1" x14ac:dyDescent="0.2">
      <c r="A304" s="6"/>
      <c r="B304" s="33"/>
      <c r="C304" s="33"/>
      <c r="D304" s="33"/>
      <c r="E304" s="34"/>
      <c r="F304" s="33"/>
      <c r="G304" s="35">
        <v>323795</v>
      </c>
      <c r="H304" s="3" t="s">
        <v>261</v>
      </c>
      <c r="I304" s="7">
        <f>I305</f>
        <v>4000</v>
      </c>
      <c r="J304" s="7">
        <f t="shared" ref="J304:K304" si="80">J305</f>
        <v>5000</v>
      </c>
      <c r="K304" s="7">
        <f t="shared" si="80"/>
        <v>4000</v>
      </c>
      <c r="L304" s="5"/>
      <c r="M304" s="36"/>
    </row>
    <row r="305" spans="1:13" ht="35.1" customHeight="1" x14ac:dyDescent="0.2">
      <c r="A305" s="42"/>
      <c r="B305" s="43" t="s">
        <v>152</v>
      </c>
      <c r="C305" s="43" t="s">
        <v>7</v>
      </c>
      <c r="D305" s="43"/>
      <c r="E305" s="43"/>
      <c r="F305" s="43"/>
      <c r="G305" s="44"/>
      <c r="H305" s="12" t="s">
        <v>256</v>
      </c>
      <c r="I305" s="10">
        <v>4000</v>
      </c>
      <c r="J305" s="10">
        <f t="shared" si="67"/>
        <v>5000</v>
      </c>
      <c r="K305" s="10">
        <f>I305</f>
        <v>4000</v>
      </c>
      <c r="L305" s="1" t="s">
        <v>197</v>
      </c>
      <c r="M305" s="46"/>
    </row>
    <row r="306" spans="1:13" ht="35.1" customHeight="1" x14ac:dyDescent="0.2">
      <c r="A306" s="6"/>
      <c r="B306" s="33"/>
      <c r="C306" s="33"/>
      <c r="D306" s="33"/>
      <c r="E306" s="33"/>
      <c r="F306" s="33"/>
      <c r="G306" s="35">
        <v>323796</v>
      </c>
      <c r="H306" s="3" t="s">
        <v>262</v>
      </c>
      <c r="I306" s="7">
        <f>SUM(I307:I309)</f>
        <v>22200</v>
      </c>
      <c r="J306" s="7">
        <f t="shared" ref="J306:K306" si="81">SUM(J307:J309)</f>
        <v>27750</v>
      </c>
      <c r="K306" s="7">
        <f t="shared" si="81"/>
        <v>25508</v>
      </c>
      <c r="L306" s="5"/>
      <c r="M306" s="39"/>
    </row>
    <row r="307" spans="1:13" ht="35.1" customHeight="1" x14ac:dyDescent="0.2">
      <c r="A307" s="42"/>
      <c r="B307" s="43" t="s">
        <v>153</v>
      </c>
      <c r="C307" s="43" t="s">
        <v>7</v>
      </c>
      <c r="D307" s="43"/>
      <c r="E307" s="80"/>
      <c r="F307" s="43"/>
      <c r="G307" s="44"/>
      <c r="H307" s="12" t="s">
        <v>172</v>
      </c>
      <c r="I307" s="10">
        <v>8200</v>
      </c>
      <c r="J307" s="10">
        <f t="shared" si="67"/>
        <v>10250</v>
      </c>
      <c r="K307" s="10">
        <f>I307*1.19</f>
        <v>9758</v>
      </c>
      <c r="L307" s="1" t="s">
        <v>197</v>
      </c>
      <c r="M307" s="2"/>
    </row>
    <row r="308" spans="1:13" ht="35.1" customHeight="1" x14ac:dyDescent="0.2">
      <c r="A308" s="47"/>
      <c r="B308" s="43" t="s">
        <v>251</v>
      </c>
      <c r="C308" s="43" t="s">
        <v>7</v>
      </c>
      <c r="D308" s="43"/>
      <c r="E308" s="80"/>
      <c r="F308" s="43"/>
      <c r="G308" s="44"/>
      <c r="H308" s="12" t="s">
        <v>309</v>
      </c>
      <c r="I308" s="10">
        <v>7000</v>
      </c>
      <c r="J308" s="10">
        <f t="shared" si="67"/>
        <v>8750</v>
      </c>
      <c r="K308" s="10">
        <f>I308</f>
        <v>7000</v>
      </c>
      <c r="L308" s="1" t="s">
        <v>197</v>
      </c>
      <c r="M308" s="2"/>
    </row>
    <row r="309" spans="1:13" ht="35.1" customHeight="1" x14ac:dyDescent="0.2">
      <c r="A309" s="47"/>
      <c r="B309" s="43" t="s">
        <v>153</v>
      </c>
      <c r="C309" s="43" t="s">
        <v>7</v>
      </c>
      <c r="D309" s="43"/>
      <c r="E309" s="80"/>
      <c r="F309" s="43"/>
      <c r="G309" s="44"/>
      <c r="H309" s="12" t="s">
        <v>310</v>
      </c>
      <c r="I309" s="10">
        <v>7000</v>
      </c>
      <c r="J309" s="10">
        <f t="shared" si="67"/>
        <v>8750</v>
      </c>
      <c r="K309" s="10">
        <f>I309*1.25</f>
        <v>8750</v>
      </c>
      <c r="L309" s="1" t="s">
        <v>197</v>
      </c>
      <c r="M309" s="2"/>
    </row>
    <row r="310" spans="1:13" ht="35.1" customHeight="1" x14ac:dyDescent="0.2">
      <c r="A310" s="24"/>
      <c r="B310" s="25"/>
      <c r="C310" s="25"/>
      <c r="D310" s="25"/>
      <c r="E310" s="25"/>
      <c r="F310" s="25"/>
      <c r="G310" s="26">
        <v>3238</v>
      </c>
      <c r="H310" s="27" t="s">
        <v>231</v>
      </c>
      <c r="I310" s="28">
        <f>I311+I338+I335</f>
        <v>896000</v>
      </c>
      <c r="J310" s="28">
        <f t="shared" ref="J310:K310" si="82">J311+J338+J335</f>
        <v>1120000</v>
      </c>
      <c r="K310" s="28">
        <f t="shared" si="82"/>
        <v>614040</v>
      </c>
      <c r="L310" s="29"/>
      <c r="M310" s="30"/>
    </row>
    <row r="311" spans="1:13" ht="35.1" customHeight="1" x14ac:dyDescent="0.2">
      <c r="A311" s="51"/>
      <c r="B311" s="52"/>
      <c r="C311" s="52"/>
      <c r="D311" s="52"/>
      <c r="E311" s="52"/>
      <c r="F311" s="52"/>
      <c r="G311" s="53">
        <v>32382</v>
      </c>
      <c r="H311" s="54" t="s">
        <v>232</v>
      </c>
      <c r="I311" s="55">
        <f>I312+I333+I334</f>
        <v>457000</v>
      </c>
      <c r="J311" s="55">
        <f t="shared" ref="J311:K311" si="83">J312+J333+J334</f>
        <v>571250</v>
      </c>
      <c r="K311" s="55">
        <f t="shared" si="83"/>
        <v>353830</v>
      </c>
      <c r="L311" s="56"/>
      <c r="M311" s="57"/>
    </row>
    <row r="312" spans="1:13" ht="35.1" customHeight="1" x14ac:dyDescent="0.2">
      <c r="A312" s="6"/>
      <c r="B312" s="35" t="s">
        <v>265</v>
      </c>
      <c r="C312" s="33" t="s">
        <v>8</v>
      </c>
      <c r="D312" s="33" t="s">
        <v>121</v>
      </c>
      <c r="E312" s="34" t="s">
        <v>334</v>
      </c>
      <c r="F312" s="33" t="s">
        <v>13</v>
      </c>
      <c r="G312" s="35">
        <v>32382</v>
      </c>
      <c r="H312" s="3" t="s">
        <v>113</v>
      </c>
      <c r="I312" s="7">
        <f>SUM(I313:I332)</f>
        <v>306200</v>
      </c>
      <c r="J312" s="7">
        <f t="shared" ref="J312:K312" si="84">SUM(J313:J332)</f>
        <v>382750</v>
      </c>
      <c r="K312" s="7">
        <f t="shared" si="84"/>
        <v>184030</v>
      </c>
      <c r="L312" s="5" t="s">
        <v>197</v>
      </c>
      <c r="M312" s="36" t="s">
        <v>224</v>
      </c>
    </row>
    <row r="313" spans="1:13" ht="35.1" customHeight="1" x14ac:dyDescent="0.2">
      <c r="A313" s="18"/>
      <c r="B313" s="19"/>
      <c r="C313" s="19"/>
      <c r="D313" s="19"/>
      <c r="E313" s="19"/>
      <c r="F313" s="19"/>
      <c r="G313" s="21">
        <v>32382</v>
      </c>
      <c r="H313" s="12" t="s">
        <v>393</v>
      </c>
      <c r="I313" s="10">
        <v>35000</v>
      </c>
      <c r="J313" s="10">
        <f t="shared" si="67"/>
        <v>43750</v>
      </c>
      <c r="K313" s="10">
        <f>I313/2</f>
        <v>17500</v>
      </c>
      <c r="L313" s="1"/>
      <c r="M313" s="2"/>
    </row>
    <row r="314" spans="1:13" ht="35.1" customHeight="1" x14ac:dyDescent="0.2">
      <c r="A314" s="18"/>
      <c r="B314" s="19"/>
      <c r="C314" s="19"/>
      <c r="D314" s="19"/>
      <c r="E314" s="19"/>
      <c r="F314" s="19"/>
      <c r="G314" s="21">
        <v>32382</v>
      </c>
      <c r="H314" s="12" t="s">
        <v>394</v>
      </c>
      <c r="I314" s="10">
        <v>39800</v>
      </c>
      <c r="J314" s="10">
        <f t="shared" si="67"/>
        <v>49750</v>
      </c>
      <c r="K314" s="10">
        <f>I314*1.25/2</f>
        <v>24875</v>
      </c>
      <c r="L314" s="1"/>
      <c r="M314" s="2"/>
    </row>
    <row r="315" spans="1:13" ht="35.1" customHeight="1" x14ac:dyDescent="0.2">
      <c r="A315" s="18"/>
      <c r="B315" s="19"/>
      <c r="C315" s="19"/>
      <c r="D315" s="19"/>
      <c r="E315" s="19"/>
      <c r="F315" s="19"/>
      <c r="G315" s="21">
        <v>32382</v>
      </c>
      <c r="H315" s="12" t="s">
        <v>395</v>
      </c>
      <c r="I315" s="10">
        <v>8000</v>
      </c>
      <c r="J315" s="10">
        <f t="shared" si="67"/>
        <v>10000</v>
      </c>
      <c r="K315" s="10">
        <f t="shared" ref="K315:K316" si="85">I315*1.25/2</f>
        <v>5000</v>
      </c>
      <c r="L315" s="1"/>
      <c r="M315" s="2"/>
    </row>
    <row r="316" spans="1:13" ht="35.1" customHeight="1" x14ac:dyDescent="0.2">
      <c r="A316" s="18"/>
      <c r="B316" s="19"/>
      <c r="C316" s="19"/>
      <c r="D316" s="19"/>
      <c r="E316" s="19"/>
      <c r="F316" s="19"/>
      <c r="G316" s="21">
        <v>32382</v>
      </c>
      <c r="H316" s="12" t="s">
        <v>396</v>
      </c>
      <c r="I316" s="10">
        <v>24000</v>
      </c>
      <c r="J316" s="10">
        <f t="shared" si="67"/>
        <v>30000</v>
      </c>
      <c r="K316" s="10">
        <f t="shared" si="85"/>
        <v>15000</v>
      </c>
      <c r="L316" s="1"/>
      <c r="M316" s="2"/>
    </row>
    <row r="317" spans="1:13" ht="35.1" customHeight="1" x14ac:dyDescent="0.2">
      <c r="A317" s="18"/>
      <c r="B317" s="19"/>
      <c r="C317" s="19"/>
      <c r="D317" s="19"/>
      <c r="E317" s="19"/>
      <c r="F317" s="19"/>
      <c r="G317" s="21">
        <v>32382</v>
      </c>
      <c r="H317" s="12" t="s">
        <v>397</v>
      </c>
      <c r="I317" s="10">
        <v>19100</v>
      </c>
      <c r="J317" s="10">
        <f t="shared" si="67"/>
        <v>23875</v>
      </c>
      <c r="K317" s="10">
        <f>I317*1.19/2</f>
        <v>11364.5</v>
      </c>
      <c r="L317" s="1"/>
      <c r="M317" s="2"/>
    </row>
    <row r="318" spans="1:13" ht="35.1" customHeight="1" x14ac:dyDescent="0.2">
      <c r="A318" s="18"/>
      <c r="B318" s="19"/>
      <c r="C318" s="19"/>
      <c r="D318" s="19"/>
      <c r="E318" s="19"/>
      <c r="F318" s="19"/>
      <c r="G318" s="21">
        <v>32382</v>
      </c>
      <c r="H318" s="12" t="s">
        <v>398</v>
      </c>
      <c r="I318" s="10">
        <v>13300</v>
      </c>
      <c r="J318" s="10">
        <f t="shared" si="67"/>
        <v>16625</v>
      </c>
      <c r="K318" s="10">
        <f>I318*1.25/2</f>
        <v>8312.5</v>
      </c>
      <c r="L318" s="1"/>
      <c r="M318" s="2"/>
    </row>
    <row r="319" spans="1:13" ht="35.1" customHeight="1" x14ac:dyDescent="0.2">
      <c r="A319" s="18"/>
      <c r="B319" s="19"/>
      <c r="C319" s="19"/>
      <c r="D319" s="19"/>
      <c r="E319" s="19"/>
      <c r="F319" s="19"/>
      <c r="G319" s="21">
        <v>32382</v>
      </c>
      <c r="H319" s="12" t="s">
        <v>399</v>
      </c>
      <c r="I319" s="10">
        <v>10600</v>
      </c>
      <c r="J319" s="10">
        <f t="shared" si="67"/>
        <v>13250</v>
      </c>
      <c r="K319" s="10">
        <f>I319*1.19/2</f>
        <v>6307</v>
      </c>
      <c r="L319" s="1"/>
      <c r="M319" s="2"/>
    </row>
    <row r="320" spans="1:13" ht="35.1" customHeight="1" x14ac:dyDescent="0.2">
      <c r="A320" s="18"/>
      <c r="B320" s="19"/>
      <c r="C320" s="19"/>
      <c r="D320" s="19"/>
      <c r="E320" s="19"/>
      <c r="F320" s="19"/>
      <c r="G320" s="21">
        <v>32382</v>
      </c>
      <c r="H320" s="12" t="s">
        <v>400</v>
      </c>
      <c r="I320" s="10">
        <v>13200</v>
      </c>
      <c r="J320" s="10">
        <f t="shared" si="67"/>
        <v>16500</v>
      </c>
      <c r="K320" s="10">
        <f>I320*1.19/2</f>
        <v>7854</v>
      </c>
      <c r="L320" s="1"/>
      <c r="M320" s="2"/>
    </row>
    <row r="321" spans="1:13" ht="35.1" customHeight="1" x14ac:dyDescent="0.2">
      <c r="A321" s="18"/>
      <c r="B321" s="19"/>
      <c r="C321" s="19"/>
      <c r="D321" s="19"/>
      <c r="E321" s="19"/>
      <c r="F321" s="19"/>
      <c r="G321" s="21">
        <v>32382</v>
      </c>
      <c r="H321" s="12" t="s">
        <v>401</v>
      </c>
      <c r="I321" s="10">
        <v>33200</v>
      </c>
      <c r="J321" s="10">
        <f t="shared" si="67"/>
        <v>41500</v>
      </c>
      <c r="K321" s="10">
        <f>I321*1.25/2</f>
        <v>20750</v>
      </c>
      <c r="L321" s="1"/>
      <c r="M321" s="2"/>
    </row>
    <row r="322" spans="1:13" ht="35.1" customHeight="1" x14ac:dyDescent="0.2">
      <c r="A322" s="18"/>
      <c r="B322" s="19"/>
      <c r="C322" s="19"/>
      <c r="D322" s="19"/>
      <c r="E322" s="19"/>
      <c r="F322" s="19"/>
      <c r="G322" s="21">
        <v>32382</v>
      </c>
      <c r="H322" s="12" t="s">
        <v>406</v>
      </c>
      <c r="I322" s="10">
        <v>15900</v>
      </c>
      <c r="J322" s="10">
        <f t="shared" si="67"/>
        <v>19875</v>
      </c>
      <c r="K322" s="10">
        <f>I322*1.19/2</f>
        <v>9460.5</v>
      </c>
      <c r="L322" s="1"/>
      <c r="M322" s="2"/>
    </row>
    <row r="323" spans="1:13" ht="35.1" customHeight="1" x14ac:dyDescent="0.2">
      <c r="A323" s="18"/>
      <c r="B323" s="19"/>
      <c r="C323" s="19"/>
      <c r="D323" s="19"/>
      <c r="E323" s="19"/>
      <c r="F323" s="19"/>
      <c r="G323" s="21">
        <v>32382</v>
      </c>
      <c r="H323" s="12" t="s">
        <v>402</v>
      </c>
      <c r="I323" s="10">
        <v>4800</v>
      </c>
      <c r="J323" s="10">
        <f t="shared" si="67"/>
        <v>6000</v>
      </c>
      <c r="K323" s="10">
        <f>I323*1.25/2</f>
        <v>3000</v>
      </c>
      <c r="L323" s="1"/>
      <c r="M323" s="2"/>
    </row>
    <row r="324" spans="1:13" ht="35.1" customHeight="1" x14ac:dyDescent="0.2">
      <c r="A324" s="18"/>
      <c r="B324" s="19"/>
      <c r="C324" s="19"/>
      <c r="D324" s="19"/>
      <c r="E324" s="19"/>
      <c r="F324" s="19"/>
      <c r="G324" s="21">
        <v>32382</v>
      </c>
      <c r="H324" s="12" t="s">
        <v>403</v>
      </c>
      <c r="I324" s="10">
        <v>4800</v>
      </c>
      <c r="J324" s="10">
        <f t="shared" si="67"/>
        <v>6000</v>
      </c>
      <c r="K324" s="10">
        <f>I324*1.19/2</f>
        <v>2856</v>
      </c>
      <c r="L324" s="1"/>
      <c r="M324" s="2"/>
    </row>
    <row r="325" spans="1:13" ht="35.1" customHeight="1" x14ac:dyDescent="0.2">
      <c r="A325" s="18"/>
      <c r="B325" s="19"/>
      <c r="C325" s="19"/>
      <c r="D325" s="19"/>
      <c r="E325" s="19"/>
      <c r="F325" s="19"/>
      <c r="G325" s="21">
        <v>32382</v>
      </c>
      <c r="H325" s="12" t="s">
        <v>404</v>
      </c>
      <c r="I325" s="10">
        <v>5500</v>
      </c>
      <c r="J325" s="10">
        <f t="shared" si="67"/>
        <v>6875</v>
      </c>
      <c r="K325" s="10">
        <f t="shared" ref="K325:K326" si="86">I325*1.19/2</f>
        <v>3272.5</v>
      </c>
      <c r="L325" s="1"/>
      <c r="M325" s="2"/>
    </row>
    <row r="326" spans="1:13" ht="35.1" customHeight="1" x14ac:dyDescent="0.2">
      <c r="A326" s="18"/>
      <c r="B326" s="19"/>
      <c r="C326" s="19"/>
      <c r="D326" s="19"/>
      <c r="E326" s="19"/>
      <c r="F326" s="19"/>
      <c r="G326" s="21">
        <v>32382</v>
      </c>
      <c r="H326" s="12" t="s">
        <v>381</v>
      </c>
      <c r="I326" s="10">
        <v>8000</v>
      </c>
      <c r="J326" s="10">
        <f t="shared" si="67"/>
        <v>10000</v>
      </c>
      <c r="K326" s="10">
        <f t="shared" si="86"/>
        <v>4760</v>
      </c>
      <c r="L326" s="1"/>
      <c r="M326" s="2"/>
    </row>
    <row r="327" spans="1:13" ht="35.1" customHeight="1" x14ac:dyDescent="0.2">
      <c r="A327" s="18"/>
      <c r="B327" s="19"/>
      <c r="C327" s="19"/>
      <c r="D327" s="19"/>
      <c r="E327" s="19"/>
      <c r="F327" s="19"/>
      <c r="G327" s="21">
        <v>32382</v>
      </c>
      <c r="H327" s="12" t="s">
        <v>405</v>
      </c>
      <c r="I327" s="10">
        <v>13000</v>
      </c>
      <c r="J327" s="10">
        <f t="shared" si="67"/>
        <v>16250</v>
      </c>
      <c r="K327" s="10">
        <f>I327*1.25/2</f>
        <v>8125</v>
      </c>
      <c r="L327" s="1"/>
      <c r="M327" s="2"/>
    </row>
    <row r="328" spans="1:13" ht="35.1" customHeight="1" x14ac:dyDescent="0.2">
      <c r="A328" s="18"/>
      <c r="B328" s="19"/>
      <c r="C328" s="19"/>
      <c r="D328" s="19"/>
      <c r="E328" s="19"/>
      <c r="F328" s="19"/>
      <c r="G328" s="21">
        <v>32382</v>
      </c>
      <c r="H328" s="12" t="s">
        <v>364</v>
      </c>
      <c r="I328" s="10">
        <v>19100</v>
      </c>
      <c r="J328" s="10">
        <f t="shared" si="67"/>
        <v>23875</v>
      </c>
      <c r="K328" s="10">
        <f>I328*1.25/2</f>
        <v>11937.5</v>
      </c>
      <c r="L328" s="1"/>
      <c r="M328" s="2"/>
    </row>
    <row r="329" spans="1:13" ht="35.1" customHeight="1" x14ac:dyDescent="0.2">
      <c r="A329" s="18"/>
      <c r="B329" s="19"/>
      <c r="C329" s="19"/>
      <c r="D329" s="19"/>
      <c r="E329" s="19"/>
      <c r="F329" s="19"/>
      <c r="G329" s="21">
        <v>32382</v>
      </c>
      <c r="H329" s="12" t="s">
        <v>365</v>
      </c>
      <c r="I329" s="10">
        <v>1300</v>
      </c>
      <c r="J329" s="10">
        <f t="shared" si="67"/>
        <v>1625</v>
      </c>
      <c r="K329" s="10">
        <f>I329*1.19/2</f>
        <v>773.5</v>
      </c>
      <c r="L329" s="1"/>
      <c r="M329" s="2"/>
    </row>
    <row r="330" spans="1:13" ht="35.1" customHeight="1" x14ac:dyDescent="0.2">
      <c r="A330" s="18"/>
      <c r="B330" s="19"/>
      <c r="C330" s="19"/>
      <c r="D330" s="19"/>
      <c r="E330" s="19"/>
      <c r="F330" s="19"/>
      <c r="G330" s="21">
        <v>32382</v>
      </c>
      <c r="H330" s="12" t="s">
        <v>311</v>
      </c>
      <c r="I330" s="10">
        <v>17000</v>
      </c>
      <c r="J330" s="10">
        <f t="shared" ref="J330:J359" si="87">I330*1.25</f>
        <v>21250</v>
      </c>
      <c r="K330" s="10">
        <f>I330*1.25/2</f>
        <v>10625</v>
      </c>
      <c r="L330" s="1"/>
      <c r="M330" s="2"/>
    </row>
    <row r="331" spans="1:13" ht="35.1" customHeight="1" x14ac:dyDescent="0.2">
      <c r="A331" s="18"/>
      <c r="B331" s="19"/>
      <c r="C331" s="19"/>
      <c r="D331" s="19"/>
      <c r="E331" s="19"/>
      <c r="F331" s="19"/>
      <c r="G331" s="21">
        <v>32382</v>
      </c>
      <c r="H331" s="12" t="s">
        <v>382</v>
      </c>
      <c r="I331" s="10">
        <v>12000</v>
      </c>
      <c r="J331" s="10">
        <f t="shared" si="87"/>
        <v>15000</v>
      </c>
      <c r="K331" s="10">
        <f t="shared" ref="K331:K332" si="88">I331*1.19/2</f>
        <v>7140</v>
      </c>
      <c r="L331" s="1"/>
      <c r="M331" s="2"/>
    </row>
    <row r="332" spans="1:13" ht="35.1" customHeight="1" x14ac:dyDescent="0.2">
      <c r="A332" s="18"/>
      <c r="B332" s="19"/>
      <c r="C332" s="19"/>
      <c r="D332" s="19"/>
      <c r="E332" s="19"/>
      <c r="F332" s="19"/>
      <c r="G332" s="21">
        <v>32382</v>
      </c>
      <c r="H332" s="12" t="s">
        <v>366</v>
      </c>
      <c r="I332" s="10">
        <v>8600</v>
      </c>
      <c r="J332" s="10">
        <f t="shared" si="87"/>
        <v>10750</v>
      </c>
      <c r="K332" s="10">
        <f t="shared" si="88"/>
        <v>5117</v>
      </c>
      <c r="L332" s="1"/>
      <c r="M332" s="2"/>
    </row>
    <row r="333" spans="1:13" ht="35.1" customHeight="1" x14ac:dyDescent="0.2">
      <c r="A333" s="6"/>
      <c r="B333" s="33" t="s">
        <v>265</v>
      </c>
      <c r="C333" s="33" t="s">
        <v>8</v>
      </c>
      <c r="D333" s="33" t="s">
        <v>9</v>
      </c>
      <c r="E333" s="33" t="s">
        <v>335</v>
      </c>
      <c r="F333" s="33" t="s">
        <v>10</v>
      </c>
      <c r="G333" s="35">
        <v>32382</v>
      </c>
      <c r="H333" s="3" t="s">
        <v>407</v>
      </c>
      <c r="I333" s="7">
        <v>50800</v>
      </c>
      <c r="J333" s="7">
        <f t="shared" si="87"/>
        <v>63500</v>
      </c>
      <c r="K333" s="7">
        <f>I333</f>
        <v>50800</v>
      </c>
      <c r="L333" s="5" t="s">
        <v>197</v>
      </c>
      <c r="M333" s="36" t="s">
        <v>224</v>
      </c>
    </row>
    <row r="334" spans="1:13" ht="45.75" customHeight="1" x14ac:dyDescent="0.2">
      <c r="A334" s="6"/>
      <c r="B334" s="33" t="s">
        <v>425</v>
      </c>
      <c r="C334" s="33" t="s">
        <v>8</v>
      </c>
      <c r="D334" s="33" t="s">
        <v>9</v>
      </c>
      <c r="E334" s="33" t="s">
        <v>334</v>
      </c>
      <c r="F334" s="33" t="s">
        <v>426</v>
      </c>
      <c r="G334" s="35">
        <v>32382</v>
      </c>
      <c r="H334" s="3" t="s">
        <v>427</v>
      </c>
      <c r="I334" s="7">
        <v>100000</v>
      </c>
      <c r="J334" s="7">
        <f t="shared" si="87"/>
        <v>125000</v>
      </c>
      <c r="K334" s="7">
        <f>I334*1.19</f>
        <v>119000</v>
      </c>
      <c r="L334" s="5" t="s">
        <v>197</v>
      </c>
      <c r="M334" s="36" t="s">
        <v>463</v>
      </c>
    </row>
    <row r="335" spans="1:13" ht="35.1" customHeight="1" x14ac:dyDescent="0.2">
      <c r="A335" s="6"/>
      <c r="B335" s="33" t="s">
        <v>329</v>
      </c>
      <c r="C335" s="33" t="s">
        <v>8</v>
      </c>
      <c r="D335" s="33" t="s">
        <v>121</v>
      </c>
      <c r="E335" s="59" t="s">
        <v>334</v>
      </c>
      <c r="F335" s="33" t="s">
        <v>13</v>
      </c>
      <c r="G335" s="35">
        <v>32389</v>
      </c>
      <c r="H335" s="3" t="s">
        <v>373</v>
      </c>
      <c r="I335" s="74">
        <f>SUM(I336:I337)</f>
        <v>380000</v>
      </c>
      <c r="J335" s="74">
        <f t="shared" ref="J335:K335" si="89">SUM(J336:J337)</f>
        <v>475000</v>
      </c>
      <c r="K335" s="74">
        <f t="shared" si="89"/>
        <v>190000</v>
      </c>
      <c r="L335" s="5" t="s">
        <v>197</v>
      </c>
      <c r="M335" s="36" t="s">
        <v>224</v>
      </c>
    </row>
    <row r="336" spans="1:13" ht="35.1" customHeight="1" x14ac:dyDescent="0.2">
      <c r="A336" s="47"/>
      <c r="B336" s="43"/>
      <c r="C336" s="43"/>
      <c r="D336" s="43"/>
      <c r="E336" s="66"/>
      <c r="F336" s="43"/>
      <c r="G336" s="44"/>
      <c r="H336" s="12" t="s">
        <v>374</v>
      </c>
      <c r="I336" s="79">
        <v>80000</v>
      </c>
      <c r="J336" s="79">
        <f t="shared" si="87"/>
        <v>100000</v>
      </c>
      <c r="K336" s="79">
        <f>I336/2</f>
        <v>40000</v>
      </c>
      <c r="L336" s="1"/>
      <c r="M336" s="37"/>
    </row>
    <row r="337" spans="1:13" ht="35.1" customHeight="1" x14ac:dyDescent="0.2">
      <c r="A337" s="47"/>
      <c r="B337" s="43"/>
      <c r="C337" s="43"/>
      <c r="D337" s="43"/>
      <c r="E337" s="66"/>
      <c r="F337" s="43"/>
      <c r="G337" s="44"/>
      <c r="H337" s="12" t="s">
        <v>375</v>
      </c>
      <c r="I337" s="79">
        <v>300000</v>
      </c>
      <c r="J337" s="79">
        <f t="shared" si="87"/>
        <v>375000</v>
      </c>
      <c r="K337" s="79">
        <f>I337/2</f>
        <v>150000</v>
      </c>
      <c r="L337" s="1"/>
      <c r="M337" s="37"/>
    </row>
    <row r="338" spans="1:13" ht="35.1" customHeight="1" x14ac:dyDescent="0.2">
      <c r="A338" s="51"/>
      <c r="B338" s="52"/>
      <c r="C338" s="52"/>
      <c r="D338" s="52"/>
      <c r="E338" s="52"/>
      <c r="F338" s="52"/>
      <c r="G338" s="53">
        <v>32389</v>
      </c>
      <c r="H338" s="54" t="s">
        <v>233</v>
      </c>
      <c r="I338" s="102">
        <f>SUM(I339:I340)</f>
        <v>59000</v>
      </c>
      <c r="J338" s="102">
        <f t="shared" ref="J338:K338" si="90">SUM(J339:J340)</f>
        <v>73750</v>
      </c>
      <c r="K338" s="102">
        <f t="shared" si="90"/>
        <v>70210</v>
      </c>
      <c r="L338" s="56"/>
      <c r="M338" s="57"/>
    </row>
    <row r="339" spans="1:13" ht="35.1" customHeight="1" x14ac:dyDescent="0.2">
      <c r="A339" s="42"/>
      <c r="B339" s="48" t="s">
        <v>154</v>
      </c>
      <c r="C339" s="48" t="s">
        <v>8</v>
      </c>
      <c r="D339" s="48"/>
      <c r="E339" s="107"/>
      <c r="F339" s="48"/>
      <c r="G339" s="49">
        <v>32389</v>
      </c>
      <c r="H339" s="108" t="s">
        <v>384</v>
      </c>
      <c r="I339" s="104">
        <v>33000</v>
      </c>
      <c r="J339" s="104">
        <f t="shared" si="87"/>
        <v>41250</v>
      </c>
      <c r="K339" s="104">
        <f>I339*1.19</f>
        <v>39270</v>
      </c>
      <c r="L339" s="13" t="s">
        <v>197</v>
      </c>
      <c r="M339" s="50"/>
    </row>
    <row r="340" spans="1:13" ht="35.1" customHeight="1" x14ac:dyDescent="0.2">
      <c r="A340" s="42"/>
      <c r="B340" s="48" t="s">
        <v>154</v>
      </c>
      <c r="C340" s="48" t="s">
        <v>7</v>
      </c>
      <c r="D340" s="48"/>
      <c r="E340" s="107"/>
      <c r="F340" s="48"/>
      <c r="G340" s="49">
        <v>32389</v>
      </c>
      <c r="H340" s="108" t="s">
        <v>383</v>
      </c>
      <c r="I340" s="104">
        <v>26000</v>
      </c>
      <c r="J340" s="104">
        <f t="shared" si="87"/>
        <v>32500</v>
      </c>
      <c r="K340" s="104">
        <f>I340*1.19</f>
        <v>30940</v>
      </c>
      <c r="L340" s="13" t="s">
        <v>197</v>
      </c>
      <c r="M340" s="50" t="s">
        <v>224</v>
      </c>
    </row>
    <row r="341" spans="1:13" ht="35.1" customHeight="1" x14ac:dyDescent="0.2">
      <c r="A341" s="24"/>
      <c r="B341" s="25" t="s">
        <v>155</v>
      </c>
      <c r="C341" s="25" t="s">
        <v>7</v>
      </c>
      <c r="D341" s="25"/>
      <c r="E341" s="70"/>
      <c r="F341" s="25"/>
      <c r="G341" s="26">
        <v>32391</v>
      </c>
      <c r="H341" s="27" t="s">
        <v>209</v>
      </c>
      <c r="I341" s="28">
        <f>SUM(I342:I343)</f>
        <v>21000</v>
      </c>
      <c r="J341" s="28">
        <f t="shared" ref="J341:K341" si="91">SUM(J342:J343)</f>
        <v>26250</v>
      </c>
      <c r="K341" s="28">
        <f t="shared" si="91"/>
        <v>24990</v>
      </c>
      <c r="L341" s="29" t="s">
        <v>197</v>
      </c>
      <c r="M341" s="32"/>
    </row>
    <row r="342" spans="1:13" ht="35.1" customHeight="1" x14ac:dyDescent="0.2">
      <c r="A342" s="18"/>
      <c r="B342" s="19"/>
      <c r="C342" s="19"/>
      <c r="D342" s="19"/>
      <c r="E342" s="19"/>
      <c r="F342" s="19"/>
      <c r="G342" s="21">
        <v>32391</v>
      </c>
      <c r="H342" s="23" t="s">
        <v>114</v>
      </c>
      <c r="I342" s="14">
        <v>11000</v>
      </c>
      <c r="J342" s="14">
        <f t="shared" si="87"/>
        <v>13750</v>
      </c>
      <c r="K342" s="14">
        <f>I342*1.19</f>
        <v>13090</v>
      </c>
      <c r="L342" s="11"/>
      <c r="M342" s="37"/>
    </row>
    <row r="343" spans="1:13" ht="35.1" customHeight="1" x14ac:dyDescent="0.2">
      <c r="A343" s="18"/>
      <c r="B343" s="19"/>
      <c r="C343" s="19"/>
      <c r="D343" s="19"/>
      <c r="E343" s="19"/>
      <c r="F343" s="19"/>
      <c r="G343" s="21">
        <v>32391</v>
      </c>
      <c r="H343" s="23" t="s">
        <v>165</v>
      </c>
      <c r="I343" s="14">
        <v>10000</v>
      </c>
      <c r="J343" s="14">
        <f t="shared" si="87"/>
        <v>12500</v>
      </c>
      <c r="K343" s="14">
        <f>I343*1.19</f>
        <v>11900</v>
      </c>
      <c r="L343" s="11"/>
      <c r="M343" s="37"/>
    </row>
    <row r="344" spans="1:13" ht="35.1" customHeight="1" x14ac:dyDescent="0.2">
      <c r="A344" s="24"/>
      <c r="B344" s="25"/>
      <c r="C344" s="25"/>
      <c r="D344" s="25"/>
      <c r="E344" s="25"/>
      <c r="F344" s="25"/>
      <c r="G344" s="26">
        <v>32395</v>
      </c>
      <c r="H344" s="27" t="s">
        <v>115</v>
      </c>
      <c r="I344" s="28">
        <f>SUM(I345:I346)</f>
        <v>166000</v>
      </c>
      <c r="J344" s="28">
        <f t="shared" ref="J344:K344" si="92">SUM(J345:J346)</f>
        <v>207500</v>
      </c>
      <c r="K344" s="28">
        <f t="shared" si="92"/>
        <v>197540</v>
      </c>
      <c r="L344" s="28">
        <f t="shared" ref="L344" si="93">SUM(L345:L346)</f>
        <v>0</v>
      </c>
      <c r="M344" s="30"/>
    </row>
    <row r="345" spans="1:13" ht="35.1" customHeight="1" x14ac:dyDescent="0.2">
      <c r="A345" s="18"/>
      <c r="B345" s="19" t="s">
        <v>156</v>
      </c>
      <c r="C345" s="19" t="s">
        <v>8</v>
      </c>
      <c r="D345" s="19" t="s">
        <v>121</v>
      </c>
      <c r="E345" s="19"/>
      <c r="F345" s="19"/>
      <c r="G345" s="21">
        <v>32395</v>
      </c>
      <c r="H345" s="12" t="s">
        <v>177</v>
      </c>
      <c r="I345" s="14">
        <v>150000</v>
      </c>
      <c r="J345" s="14">
        <f t="shared" si="87"/>
        <v>187500</v>
      </c>
      <c r="K345" s="14">
        <f>I345*1.19</f>
        <v>178500</v>
      </c>
      <c r="L345" s="11" t="s">
        <v>197</v>
      </c>
      <c r="M345" s="37" t="s">
        <v>224</v>
      </c>
    </row>
    <row r="346" spans="1:13" ht="35.1" customHeight="1" x14ac:dyDescent="0.2">
      <c r="A346" s="18"/>
      <c r="B346" s="19" t="s">
        <v>157</v>
      </c>
      <c r="C346" s="19" t="s">
        <v>7</v>
      </c>
      <c r="D346" s="19"/>
      <c r="E346" s="19"/>
      <c r="F346" s="19"/>
      <c r="G346" s="21">
        <v>32395</v>
      </c>
      <c r="H346" s="23" t="s">
        <v>182</v>
      </c>
      <c r="I346" s="14">
        <v>16000</v>
      </c>
      <c r="J346" s="14">
        <f t="shared" si="87"/>
        <v>20000</v>
      </c>
      <c r="K346" s="14">
        <f>I346*1.19</f>
        <v>19040</v>
      </c>
      <c r="L346" s="11" t="s">
        <v>197</v>
      </c>
      <c r="M346" s="37"/>
    </row>
    <row r="347" spans="1:13" ht="35.1" customHeight="1" x14ac:dyDescent="0.2">
      <c r="A347" s="24"/>
      <c r="B347" s="25" t="s">
        <v>158</v>
      </c>
      <c r="C347" s="25" t="s">
        <v>8</v>
      </c>
      <c r="D347" s="25" t="s">
        <v>121</v>
      </c>
      <c r="E347" s="86" t="s">
        <v>335</v>
      </c>
      <c r="F347" s="25" t="s">
        <v>13</v>
      </c>
      <c r="G347" s="26">
        <v>32396</v>
      </c>
      <c r="H347" s="27" t="s">
        <v>116</v>
      </c>
      <c r="I347" s="28">
        <v>123000</v>
      </c>
      <c r="J347" s="28">
        <f t="shared" si="87"/>
        <v>153750</v>
      </c>
      <c r="K347" s="28">
        <f>I347*1.19/2</f>
        <v>73185</v>
      </c>
      <c r="L347" s="29" t="s">
        <v>197</v>
      </c>
      <c r="M347" s="30" t="s">
        <v>224</v>
      </c>
    </row>
    <row r="348" spans="1:13" ht="35.1" customHeight="1" x14ac:dyDescent="0.2">
      <c r="A348" s="24"/>
      <c r="B348" s="25"/>
      <c r="C348" s="25"/>
      <c r="D348" s="25"/>
      <c r="E348" s="25"/>
      <c r="F348" s="25"/>
      <c r="G348" s="26">
        <v>32399</v>
      </c>
      <c r="H348" s="27" t="s">
        <v>223</v>
      </c>
      <c r="I348" s="28">
        <f>SUM(I349:I354)</f>
        <v>68000</v>
      </c>
      <c r="J348" s="28">
        <f t="shared" ref="J348:K348" si="94">SUM(J349:J354)</f>
        <v>85000</v>
      </c>
      <c r="K348" s="28">
        <f t="shared" si="94"/>
        <v>82030</v>
      </c>
      <c r="L348" s="29"/>
      <c r="M348" s="30"/>
    </row>
    <row r="349" spans="1:13" ht="35.1" customHeight="1" x14ac:dyDescent="0.2">
      <c r="A349" s="18"/>
      <c r="B349" s="19" t="s">
        <v>298</v>
      </c>
      <c r="C349" s="19" t="s">
        <v>7</v>
      </c>
      <c r="D349" s="19"/>
      <c r="E349" s="19"/>
      <c r="F349" s="19"/>
      <c r="G349" s="21">
        <v>323993</v>
      </c>
      <c r="H349" s="23" t="s">
        <v>299</v>
      </c>
      <c r="I349" s="14">
        <v>3500</v>
      </c>
      <c r="J349" s="14">
        <f t="shared" si="87"/>
        <v>4375</v>
      </c>
      <c r="K349" s="14">
        <f>I349*1.25</f>
        <v>4375</v>
      </c>
      <c r="L349" s="11" t="s">
        <v>197</v>
      </c>
      <c r="M349" s="37"/>
    </row>
    <row r="350" spans="1:13" ht="35.1" customHeight="1" x14ac:dyDescent="0.2">
      <c r="A350" s="18"/>
      <c r="B350" s="19" t="s">
        <v>131</v>
      </c>
      <c r="C350" s="19" t="s">
        <v>7</v>
      </c>
      <c r="D350" s="19"/>
      <c r="E350" s="19"/>
      <c r="F350" s="19"/>
      <c r="G350" s="21">
        <v>323995</v>
      </c>
      <c r="H350" s="23" t="s">
        <v>117</v>
      </c>
      <c r="I350" s="14">
        <v>9000</v>
      </c>
      <c r="J350" s="14">
        <f t="shared" si="87"/>
        <v>11250</v>
      </c>
      <c r="K350" s="14">
        <f>I350*1.19</f>
        <v>10710</v>
      </c>
      <c r="L350" s="11" t="s">
        <v>197</v>
      </c>
      <c r="M350" s="37"/>
    </row>
    <row r="351" spans="1:13" ht="35.1" customHeight="1" x14ac:dyDescent="0.2">
      <c r="A351" s="18"/>
      <c r="B351" s="19" t="s">
        <v>288</v>
      </c>
      <c r="C351" s="19" t="s">
        <v>7</v>
      </c>
      <c r="D351" s="19"/>
      <c r="E351" s="19"/>
      <c r="F351" s="19"/>
      <c r="G351" s="21">
        <v>323997</v>
      </c>
      <c r="H351" s="23" t="s">
        <v>287</v>
      </c>
      <c r="I351" s="14">
        <v>8200</v>
      </c>
      <c r="J351" s="14">
        <f t="shared" si="87"/>
        <v>10250</v>
      </c>
      <c r="K351" s="14">
        <f t="shared" ref="K351:K353" si="95">I351*1.19</f>
        <v>9758</v>
      </c>
      <c r="L351" s="11" t="s">
        <v>197</v>
      </c>
      <c r="M351" s="37"/>
    </row>
    <row r="352" spans="1:13" ht="35.1" customHeight="1" x14ac:dyDescent="0.2">
      <c r="A352" s="18"/>
      <c r="B352" s="19" t="s">
        <v>160</v>
      </c>
      <c r="C352" s="19" t="s">
        <v>7</v>
      </c>
      <c r="D352" s="19"/>
      <c r="E352" s="19"/>
      <c r="F352" s="19"/>
      <c r="G352" s="21">
        <v>32399</v>
      </c>
      <c r="H352" s="12" t="s">
        <v>118</v>
      </c>
      <c r="I352" s="14">
        <v>7300</v>
      </c>
      <c r="J352" s="14">
        <f t="shared" si="87"/>
        <v>9125</v>
      </c>
      <c r="K352" s="14">
        <f t="shared" si="95"/>
        <v>8687</v>
      </c>
      <c r="L352" s="11" t="s">
        <v>197</v>
      </c>
      <c r="M352" s="37"/>
    </row>
    <row r="353" spans="1:13" ht="35.1" customHeight="1" x14ac:dyDescent="0.2">
      <c r="A353" s="18"/>
      <c r="B353" s="19" t="s">
        <v>321</v>
      </c>
      <c r="C353" s="19" t="s">
        <v>7</v>
      </c>
      <c r="D353" s="19"/>
      <c r="E353" s="19"/>
      <c r="F353" s="19"/>
      <c r="G353" s="21">
        <v>32399</v>
      </c>
      <c r="H353" s="12" t="s">
        <v>320</v>
      </c>
      <c r="I353" s="14">
        <v>25000</v>
      </c>
      <c r="J353" s="14">
        <f t="shared" si="87"/>
        <v>31250</v>
      </c>
      <c r="K353" s="14">
        <f t="shared" si="95"/>
        <v>29750</v>
      </c>
      <c r="L353" s="11" t="s">
        <v>197</v>
      </c>
      <c r="M353" s="37"/>
    </row>
    <row r="354" spans="1:13" ht="35.1" customHeight="1" x14ac:dyDescent="0.2">
      <c r="A354" s="18"/>
      <c r="B354" s="19" t="s">
        <v>369</v>
      </c>
      <c r="C354" s="19" t="s">
        <v>7</v>
      </c>
      <c r="D354" s="19"/>
      <c r="E354" s="19"/>
      <c r="F354" s="19"/>
      <c r="G354" s="21">
        <v>32399</v>
      </c>
      <c r="H354" s="12" t="s">
        <v>370</v>
      </c>
      <c r="I354" s="14">
        <v>15000</v>
      </c>
      <c r="J354" s="14">
        <f t="shared" si="87"/>
        <v>18750</v>
      </c>
      <c r="K354" s="14">
        <f>I354*1.25</f>
        <v>18750</v>
      </c>
      <c r="L354" s="11" t="s">
        <v>197</v>
      </c>
      <c r="M354" s="37"/>
    </row>
    <row r="355" spans="1:13" ht="35.1" customHeight="1" x14ac:dyDescent="0.2">
      <c r="A355" s="77"/>
      <c r="B355" s="25" t="s">
        <v>159</v>
      </c>
      <c r="C355" s="25" t="s">
        <v>8</v>
      </c>
      <c r="D355" s="25" t="s">
        <v>121</v>
      </c>
      <c r="E355" s="25"/>
      <c r="F355" s="25"/>
      <c r="G355" s="26">
        <v>3292</v>
      </c>
      <c r="H355" s="27" t="s">
        <v>119</v>
      </c>
      <c r="I355" s="28">
        <v>86000</v>
      </c>
      <c r="J355" s="28">
        <f>I355</f>
        <v>86000</v>
      </c>
      <c r="K355" s="28">
        <f>I355</f>
        <v>86000</v>
      </c>
      <c r="L355" s="29" t="s">
        <v>197</v>
      </c>
      <c r="M355" s="30" t="s">
        <v>224</v>
      </c>
    </row>
    <row r="356" spans="1:13" ht="35.1" customHeight="1" x14ac:dyDescent="0.2">
      <c r="A356" s="77"/>
      <c r="B356" s="25"/>
      <c r="C356" s="25"/>
      <c r="D356" s="25"/>
      <c r="E356" s="25"/>
      <c r="F356" s="25"/>
      <c r="G356" s="26">
        <v>3293</v>
      </c>
      <c r="H356" s="27" t="s">
        <v>214</v>
      </c>
      <c r="I356" s="28">
        <f>I357</f>
        <v>16000</v>
      </c>
      <c r="J356" s="28">
        <f t="shared" ref="J356:K356" si="96">J357</f>
        <v>20000</v>
      </c>
      <c r="K356" s="28">
        <f t="shared" si="96"/>
        <v>20000</v>
      </c>
      <c r="L356" s="29"/>
      <c r="M356" s="30"/>
    </row>
    <row r="357" spans="1:13" ht="35.1" customHeight="1" x14ac:dyDescent="0.2">
      <c r="A357" s="18"/>
      <c r="B357" s="19" t="s">
        <v>217</v>
      </c>
      <c r="C357" s="19" t="s">
        <v>7</v>
      </c>
      <c r="D357" s="19"/>
      <c r="E357" s="19"/>
      <c r="F357" s="19"/>
      <c r="G357" s="21">
        <v>32931</v>
      </c>
      <c r="H357" s="23" t="s">
        <v>220</v>
      </c>
      <c r="I357" s="14">
        <v>16000</v>
      </c>
      <c r="J357" s="14">
        <f t="shared" si="87"/>
        <v>20000</v>
      </c>
      <c r="K357" s="14">
        <f>I357*1.25</f>
        <v>20000</v>
      </c>
      <c r="L357" s="11" t="s">
        <v>197</v>
      </c>
      <c r="M357" s="37"/>
    </row>
    <row r="358" spans="1:13" s="40" customFormat="1" ht="35.1" customHeight="1" x14ac:dyDescent="0.2">
      <c r="A358" s="24"/>
      <c r="B358" s="25"/>
      <c r="C358" s="25"/>
      <c r="D358" s="25"/>
      <c r="E358" s="25"/>
      <c r="F358" s="25"/>
      <c r="G358" s="26">
        <v>3299</v>
      </c>
      <c r="H358" s="27" t="s">
        <v>297</v>
      </c>
      <c r="I358" s="28">
        <f>I359</f>
        <v>4500</v>
      </c>
      <c r="J358" s="28">
        <f t="shared" ref="J358:K358" si="97">J359</f>
        <v>5625</v>
      </c>
      <c r="K358" s="28">
        <f t="shared" si="97"/>
        <v>5355</v>
      </c>
      <c r="L358" s="29"/>
      <c r="M358" s="30"/>
    </row>
    <row r="359" spans="1:13" ht="35.1" customHeight="1" thickBot="1" x14ac:dyDescent="0.25">
      <c r="A359" s="87"/>
      <c r="B359" s="88" t="s">
        <v>283</v>
      </c>
      <c r="C359" s="88" t="s">
        <v>7</v>
      </c>
      <c r="D359" s="88"/>
      <c r="E359" s="88"/>
      <c r="F359" s="88"/>
      <c r="G359" s="89"/>
      <c r="H359" s="90" t="s">
        <v>285</v>
      </c>
      <c r="I359" s="91">
        <v>4500</v>
      </c>
      <c r="J359" s="91">
        <f t="shared" si="87"/>
        <v>5625</v>
      </c>
      <c r="K359" s="91">
        <f>I359*1.19</f>
        <v>5355</v>
      </c>
      <c r="L359" s="92" t="s">
        <v>197</v>
      </c>
      <c r="M359" s="93"/>
    </row>
    <row r="360" spans="1:13" ht="35.1" customHeight="1" thickTop="1" thickBot="1" x14ac:dyDescent="0.25">
      <c r="A360" s="94"/>
      <c r="B360" s="95"/>
      <c r="C360" s="95"/>
      <c r="D360" s="95"/>
      <c r="E360" s="95"/>
      <c r="F360" s="95"/>
      <c r="G360" s="96"/>
      <c r="H360" s="97" t="s">
        <v>120</v>
      </c>
      <c r="I360" s="98">
        <f>SUM(I5,I8,I10,I11,I14,I143,I145,I149,I168,I170,I174,I180,I185,I262,I266,I272,I284,I300,I310,I341,I344,I347,I348,I355,I356,I358)</f>
        <v>6157550</v>
      </c>
      <c r="J360" s="98">
        <f>SUM(J5,J8,J10,J11,J14,J143,J145,J149,J168,J170,J174,J180,J185,J262,J266,J272,J284,J300,J310,J341,J344,J347,J348,J355,J356,J358)</f>
        <v>7643837.5</v>
      </c>
      <c r="K360" s="98">
        <f>SUM(K5,K8,K10,K11,K14,K143,K145,K149,K168,K170,K174,K180,K185,K262,K266,K272,K284,K300,K310,K341,K344,K347,K348,K355,K356,K358)</f>
        <v>5366811.5</v>
      </c>
      <c r="L360" s="98"/>
      <c r="M360" s="99"/>
    </row>
    <row r="361" spans="1:13" ht="35.1" customHeight="1" thickTop="1" x14ac:dyDescent="0.2"/>
  </sheetData>
  <mergeCells count="1">
    <mergeCell ref="A2:M2"/>
  </mergeCells>
  <pageMargins left="0.70866141732283472" right="0.70866141732283472" top="0.62992125984251968" bottom="0.55118110236220474" header="0.31496062992125984" footer="0.31496062992125984"/>
  <pageSetup paperSize="9" scale="49" fitToHeight="0" orientation="landscape" verticalDpi="0" r:id="rId1"/>
  <headerFooter>
    <oddHeader>&amp;LUpravno vijeće
18.12.2024&amp;CPlan nabave materijala, energije i usluga za 2025. godinu&amp;R55. sjednica 
Točka 4. dnevnog reda</oddHeader>
    <oddFooter>&amp;LNastavni zavod za javno zdravstvo Dr. Andrija Štampar&amp;C&amp;F&amp;R&amp;P/&amp;N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B0FA-7EB6-4F6E-9825-7EC3B1A5EBD7}">
  <sheetPr>
    <pageSetUpPr fitToPage="1"/>
  </sheetPr>
  <dimension ref="A1:M7"/>
  <sheetViews>
    <sheetView workbookViewId="0"/>
  </sheetViews>
  <sheetFormatPr defaultRowHeight="12.75" x14ac:dyDescent="0.2"/>
  <cols>
    <col min="1" max="5" width="15.7109375" style="100" customWidth="1"/>
    <col min="6" max="6" width="20.7109375" style="100" customWidth="1"/>
    <col min="7" max="7" width="15.7109375" style="100" customWidth="1"/>
    <col min="8" max="8" width="60.7109375" style="144" customWidth="1"/>
    <col min="9" max="11" width="15.7109375" style="145" customWidth="1"/>
    <col min="12" max="12" width="15.7109375" style="100" customWidth="1"/>
    <col min="13" max="13" width="25.7109375" style="15" customWidth="1"/>
    <col min="14" max="16384" width="9.140625" style="15"/>
  </cols>
  <sheetData>
    <row r="1" spans="1:13" s="134" customFormat="1" ht="15" customHeight="1" thickBot="1" x14ac:dyDescent="0.25">
      <c r="A1" s="130"/>
      <c r="B1" s="131"/>
      <c r="C1" s="130"/>
      <c r="D1" s="130"/>
      <c r="E1" s="132"/>
      <c r="F1" s="130"/>
      <c r="G1" s="130"/>
      <c r="H1" s="135"/>
      <c r="I1" s="106" t="e">
        <f>I3-I6</f>
        <v>#REF!</v>
      </c>
      <c r="J1" s="106" t="e">
        <f>J3-J6</f>
        <v>#REF!</v>
      </c>
      <c r="K1" s="106" t="e">
        <f>K3-K6</f>
        <v>#REF!</v>
      </c>
      <c r="L1" s="133"/>
      <c r="M1" s="131"/>
    </row>
    <row r="2" spans="1:13" ht="24.95" customHeight="1" thickTop="1" thickBot="1" x14ac:dyDescent="0.25">
      <c r="A2" s="172" t="s">
        <v>461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spans="1:13" s="134" customFormat="1" ht="15" customHeight="1" thickTop="1" thickBot="1" x14ac:dyDescent="0.25">
      <c r="A3" s="130"/>
      <c r="B3" s="131"/>
      <c r="C3" s="130"/>
      <c r="D3" s="130"/>
      <c r="E3" s="132"/>
      <c r="F3" s="130"/>
      <c r="G3" s="130"/>
      <c r="H3" s="136"/>
      <c r="I3" s="106" t="e">
        <f>SUM(#REF!)+SUM(#REF!)+SUM(#REF!)+SUM(#REF!)+I5+#REF!+#REF!</f>
        <v>#REF!</v>
      </c>
      <c r="J3" s="106" t="e">
        <f>SUM(#REF!)+SUM(#REF!)+SUM(#REF!)+SUM(#REF!)+J5+#REF!+#REF!</f>
        <v>#REF!</v>
      </c>
      <c r="K3" s="106" t="e">
        <f>SUM(#REF!)+SUM(#REF!)+SUM(#REF!)+SUM(#REF!)+K5+#REF!+#REF!</f>
        <v>#REF!</v>
      </c>
      <c r="L3" s="133"/>
      <c r="M3" s="131"/>
    </row>
    <row r="4" spans="1:13" s="100" customFormat="1" ht="69.95" customHeight="1" thickTop="1" thickBot="1" x14ac:dyDescent="0.3">
      <c r="A4" s="124" t="s">
        <v>200</v>
      </c>
      <c r="B4" s="125" t="s">
        <v>1</v>
      </c>
      <c r="C4" s="125" t="s">
        <v>2</v>
      </c>
      <c r="D4" s="125" t="s">
        <v>3</v>
      </c>
      <c r="E4" s="126" t="s">
        <v>4</v>
      </c>
      <c r="F4" s="125" t="s">
        <v>357</v>
      </c>
      <c r="G4" s="125" t="s">
        <v>358</v>
      </c>
      <c r="H4" s="127" t="s">
        <v>5</v>
      </c>
      <c r="I4" s="128" t="s">
        <v>464</v>
      </c>
      <c r="J4" s="128" t="s">
        <v>359</v>
      </c>
      <c r="K4" s="128" t="s">
        <v>337</v>
      </c>
      <c r="L4" s="128" t="s">
        <v>194</v>
      </c>
      <c r="M4" s="129" t="s">
        <v>195</v>
      </c>
    </row>
    <row r="5" spans="1:13" s="40" customFormat="1" ht="45" customHeight="1" thickTop="1" thickBot="1" x14ac:dyDescent="0.25">
      <c r="A5" s="148" t="s">
        <v>462</v>
      </c>
      <c r="B5" s="149" t="s">
        <v>428</v>
      </c>
      <c r="C5" s="150" t="s">
        <v>8</v>
      </c>
      <c r="D5" s="149" t="s">
        <v>9</v>
      </c>
      <c r="E5" s="149"/>
      <c r="F5" s="149" t="s">
        <v>429</v>
      </c>
      <c r="G5" s="149">
        <v>32355</v>
      </c>
      <c r="H5" s="151" t="s">
        <v>430</v>
      </c>
      <c r="I5" s="152">
        <f>315618+302486+38830.8+128425.2</f>
        <v>785360</v>
      </c>
      <c r="J5" s="152">
        <f t="shared" ref="J5" si="0">I5*1.25</f>
        <v>981700</v>
      </c>
      <c r="K5" s="152">
        <f>J5/5</f>
        <v>196340</v>
      </c>
      <c r="L5" s="149" t="s">
        <v>197</v>
      </c>
      <c r="M5" s="153"/>
    </row>
    <row r="6" spans="1:13" ht="35.1" customHeight="1" thickTop="1" thickBot="1" x14ac:dyDescent="0.25">
      <c r="A6" s="137"/>
      <c r="B6" s="138"/>
      <c r="C6" s="138"/>
      <c r="D6" s="138"/>
      <c r="E6" s="138"/>
      <c r="F6" s="138"/>
      <c r="G6" s="139"/>
      <c r="H6" s="140" t="s">
        <v>120</v>
      </c>
      <c r="I6" s="141">
        <f>I5</f>
        <v>785360</v>
      </c>
      <c r="J6" s="141">
        <f>J5</f>
        <v>981700</v>
      </c>
      <c r="K6" s="141">
        <f>K5</f>
        <v>196340</v>
      </c>
      <c r="L6" s="142"/>
      <c r="M6" s="143"/>
    </row>
    <row r="7" spans="1:13" ht="13.5" thickTop="1" x14ac:dyDescent="0.2"/>
  </sheetData>
  <mergeCells count="1">
    <mergeCell ref="A2:M2"/>
  </mergeCells>
  <pageMargins left="0.70866141732283472" right="0.70866141732283472" top="0.62992125984251968" bottom="0.74803149606299213" header="0.31496062992125984" footer="0.31496062992125984"/>
  <pageSetup paperSize="9" scale="49" fitToHeight="0" orientation="landscape" horizontalDpi="0" verticalDpi="0" r:id="rId1"/>
  <headerFooter>
    <oddHeader>&amp;LUpravno vijeće
18.12.2024&amp;CPlan nabave dugotrajne nefinancijske imovine za 2025. godinu&amp;R55. sjednica 
Točka 4. dnevnog reda</oddHeader>
    <oddFooter>&amp;LNastavni zavod za javno zdravstvo Dr. Andrija Štampar&amp;C&amp;F&amp;R&amp;P/&amp;N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2025</vt:lpstr>
      <vt:lpstr> Nerealizirano 2024-&gt;2025</vt:lpstr>
      <vt:lpstr>'Plan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Sanja Kovačević</cp:lastModifiedBy>
  <cp:lastPrinted>2024-12-16T12:01:07Z</cp:lastPrinted>
  <dcterms:created xsi:type="dcterms:W3CDTF">2015-12-14T10:40:56Z</dcterms:created>
  <dcterms:modified xsi:type="dcterms:W3CDTF">2024-12-20T12:24:41Z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