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"/>
    </mc:Choice>
  </mc:AlternateContent>
  <xr:revisionPtr revIDLastSave="224" documentId="8_{3AB3AC12-3251-4118-9A2D-775E2EBCE331}" xr6:coauthVersionLast="47" xr6:coauthVersionMax="47" xr10:uidLastSave="{24809194-750B-4B0D-A390-6B2BBA9A52B0}"/>
  <bookViews>
    <workbookView xWindow="-120" yWindow="-120" windowWidth="29040" windowHeight="15840" xr2:uid="{00000000-000D-0000-FFFF-FFFF00000000}"/>
  </bookViews>
  <sheets>
    <sheet name="PLAN 2025" sheetId="2" r:id="rId1"/>
    <sheet name="Nerealizirano 2024-&gt;2025" sheetId="3" r:id="rId2"/>
  </sheets>
  <definedNames>
    <definedName name="_xlnm._FilterDatabase" localSheetId="0" hidden="1">'PLAN 2025'!$A$2:$N$40</definedName>
    <definedName name="_xlnm.Print_Titles" localSheetId="0">'PLAN 2025'!$4:$4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L3" i="2"/>
  <c r="J3" i="2"/>
  <c r="K40" i="2"/>
  <c r="L40" i="2"/>
  <c r="J40" i="2"/>
  <c r="K1" i="3"/>
  <c r="L1" i="3"/>
  <c r="J1" i="3"/>
  <c r="K3" i="3"/>
  <c r="L3" i="3"/>
  <c r="J3" i="3"/>
  <c r="J15" i="3"/>
  <c r="K5" i="3"/>
  <c r="L5" i="3"/>
  <c r="J5" i="3"/>
  <c r="J23" i="2"/>
  <c r="L14" i="3"/>
  <c r="L13" i="3" s="1"/>
  <c r="L12" i="3"/>
  <c r="L11" i="3"/>
  <c r="J10" i="3"/>
  <c r="J6" i="3"/>
  <c r="L8" i="3"/>
  <c r="L7" i="3"/>
  <c r="J13" i="3"/>
  <c r="L5" i="2"/>
  <c r="J5" i="2"/>
  <c r="J8" i="2"/>
  <c r="J11" i="2"/>
  <c r="J14" i="2"/>
  <c r="J31" i="2"/>
  <c r="J35" i="2"/>
  <c r="J34" i="2" s="1"/>
  <c r="J38" i="2"/>
  <c r="L39" i="2"/>
  <c r="L37" i="2"/>
  <c r="L35" i="2" s="1"/>
  <c r="L34" i="2" s="1"/>
  <c r="L36" i="2"/>
  <c r="L33" i="2"/>
  <c r="L32" i="2"/>
  <c r="L31" i="2" s="1"/>
  <c r="L30" i="2"/>
  <c r="L29" i="2"/>
  <c r="L28" i="2"/>
  <c r="L27" i="2"/>
  <c r="L25" i="2"/>
  <c r="L26" i="2"/>
  <c r="L24" i="2"/>
  <c r="L23" i="2" s="1"/>
  <c r="L21" i="2"/>
  <c r="L22" i="2"/>
  <c r="L20" i="2"/>
  <c r="J19" i="2"/>
  <c r="L18" i="2"/>
  <c r="L16" i="2"/>
  <c r="L15" i="2"/>
  <c r="L14" i="2" s="1"/>
  <c r="L13" i="2"/>
  <c r="L12" i="2"/>
  <c r="L11" i="2" s="1"/>
  <c r="L10" i="2"/>
  <c r="L9" i="2"/>
  <c r="L8" i="2" s="1"/>
  <c r="L7" i="2"/>
  <c r="L6" i="2"/>
  <c r="J17" i="2" l="1"/>
  <c r="J1" i="2" s="1"/>
  <c r="L38" i="2"/>
  <c r="L10" i="3"/>
  <c r="L6" i="3"/>
  <c r="L19" i="2"/>
  <c r="L17" i="2" s="1"/>
  <c r="L1" i="2" l="1"/>
  <c r="K12" i="3"/>
  <c r="K11" i="3"/>
  <c r="K9" i="3"/>
  <c r="K7" i="3"/>
  <c r="K8" i="3"/>
  <c r="K14" i="3"/>
  <c r="K13" i="3" s="1"/>
  <c r="L9" i="3"/>
  <c r="L15" i="3" l="1"/>
  <c r="K6" i="3"/>
  <c r="K10" i="3"/>
  <c r="K22" i="2"/>
  <c r="K25" i="2"/>
  <c r="K26" i="2"/>
  <c r="K24" i="2"/>
  <c r="K23" i="2" s="1"/>
  <c r="K21" i="2"/>
  <c r="K20" i="2"/>
  <c r="K19" i="2" s="1"/>
  <c r="K30" i="2"/>
  <c r="K29" i="2"/>
  <c r="K39" i="2"/>
  <c r="K37" i="2"/>
  <c r="K36" i="2"/>
  <c r="K35" i="2" s="1"/>
  <c r="K34" i="2" s="1"/>
  <c r="K9" i="2"/>
  <c r="K7" i="2"/>
  <c r="K6" i="2"/>
  <c r="K5" i="2" s="1"/>
  <c r="K38" i="2" l="1"/>
  <c r="K15" i="3"/>
  <c r="K16" i="2"/>
  <c r="K15" i="2"/>
  <c r="K14" i="2" s="1"/>
  <c r="K27" i="2" l="1"/>
  <c r="K12" i="2"/>
  <c r="K13" i="2"/>
  <c r="K18" i="2"/>
  <c r="K28" i="2"/>
  <c r="K32" i="2"/>
  <c r="K33" i="2"/>
  <c r="K10" i="2"/>
  <c r="K8" i="2" l="1"/>
  <c r="K17" i="2"/>
  <c r="K31" i="2"/>
  <c r="K11" i="2"/>
  <c r="K1" i="2" l="1"/>
</calcChain>
</file>

<file path=xl/sharedStrings.xml><?xml version="1.0" encoding="utf-8"?>
<sst xmlns="http://schemas.openxmlformats.org/spreadsheetml/2006/main" count="233" uniqueCount="109">
  <si>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</si>
  <si>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</si>
  <si>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</si>
  <si>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</si>
  <si>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</si>
  <si>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</si>
  <si>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</si>
  <si>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</si>
  <si>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</si>
  <si>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NAPOMENA</t>
  </si>
  <si>
    <t>NE</t>
  </si>
  <si>
    <t>ZAVOD</t>
  </si>
  <si>
    <t>RAČUNALA I RAČUNALNA OPREMA</t>
  </si>
  <si>
    <t>DA</t>
  </si>
  <si>
    <t xml:space="preserve">UREDSKI NAMJEŠTAJ </t>
  </si>
  <si>
    <t>OTVORENI POSTUPAK</t>
  </si>
  <si>
    <t>ULAGANJA U RAČUNALNE PROGRAME</t>
  </si>
  <si>
    <t>39130000-2</t>
  </si>
  <si>
    <t>UGOVOR</t>
  </si>
  <si>
    <t>EPIDEMIOLOGIJA</t>
  </si>
  <si>
    <t>JEDNOSTAVNA NABAVA</t>
  </si>
  <si>
    <t>MIKROBIOLOGIJA</t>
  </si>
  <si>
    <t>LABORATORIJSKA OPREMA</t>
  </si>
  <si>
    <t xml:space="preserve">MEDICINSKA OPREMA </t>
  </si>
  <si>
    <t>38000000-5</t>
  </si>
  <si>
    <t>LABORATORIJSKI HLADNJACI I LEDENICE</t>
  </si>
  <si>
    <t>60 DANA</t>
  </si>
  <si>
    <t>NAVOD FINANCIRA LI SE UGOVOR IZ FONDOVA EU</t>
  </si>
  <si>
    <t>UREDSKI STOLCI</t>
  </si>
  <si>
    <t>EVIDENCIJSKI BROJ NABAVE</t>
  </si>
  <si>
    <t>UREĐAJI, STROJEVI I OPREMA ZA OSTALE NAMJENE</t>
  </si>
  <si>
    <t>DODATNA ULAGANJA NA GRAĐEVINSKIM OBJEKTIMA</t>
  </si>
  <si>
    <t>NABAVA MEDICINSKOG INVENTARA</t>
  </si>
  <si>
    <t>EKOLOGIJA</t>
  </si>
  <si>
    <t>33100000-1</t>
  </si>
  <si>
    <t>30237000-9</t>
  </si>
  <si>
    <t>E DIGITALNI GODIŠNJI</t>
  </si>
  <si>
    <t>DIGITALIZACIJA PRIJAVA ZA ZAPOŠLJAVANJE</t>
  </si>
  <si>
    <t>KLIZNA VRATA ZGRADA A PRIZEMLJE SPOJNI HODNIK</t>
  </si>
  <si>
    <t>PROVODI GRAD ZAGREB KAO SREDIŠNJE TIJELO ZA NABAVU</t>
  </si>
  <si>
    <t>OSTALA OPREMA ZA ODRŽAVANJE I ZAŠTITU</t>
  </si>
  <si>
    <t>POTPUNO AUTOMATIZIRANI ELFA IMUNOANALIZATOR</t>
  </si>
  <si>
    <t>NABAVA I ISPORUKA MIKROPROCESORSKE PLINODOJAVNE CENTRALE</t>
  </si>
  <si>
    <t xml:space="preserve">33127000-6 </t>
  </si>
  <si>
    <t xml:space="preserve">35121000-8 </t>
  </si>
  <si>
    <t xml:space="preserve">38000000-5 </t>
  </si>
  <si>
    <t>44221230-6</t>
  </si>
  <si>
    <t>II.KVARTAL</t>
  </si>
  <si>
    <t>SPEKTROFOTOMETAR</t>
  </si>
  <si>
    <t>IV.KVARTAL</t>
  </si>
  <si>
    <t>IV. KVARTAL</t>
  </si>
  <si>
    <t>90 DANA</t>
  </si>
  <si>
    <t>II. KVARTAL</t>
  </si>
  <si>
    <t xml:space="preserve">INFORMATIČKI POTROŠNI HARDWARE (CIJELI ZAVOD) </t>
  </si>
  <si>
    <t xml:space="preserve">EKOLOGIJA </t>
  </si>
  <si>
    <t>DIESEL ELEKTRIČNI AGREGAT</t>
  </si>
  <si>
    <t>31121000-0</t>
  </si>
  <si>
    <t>TERMOSTAT</t>
  </si>
  <si>
    <t>39110000-6</t>
  </si>
  <si>
    <t>SVJETLOSNI MIKROSKOPI (8 KOMADA)</t>
  </si>
  <si>
    <t>38510000-3</t>
  </si>
  <si>
    <t>NADOGRADNJA PROGRAMSKIH RJEŠENJA, 3 GRUPE</t>
  </si>
  <si>
    <t>72000000-5</t>
  </si>
  <si>
    <t>PROCIJENJENA VRIJEDNOST ZA 2025. GODINU</t>
  </si>
  <si>
    <t>NABAVA FOTOKOPIRNIH UREĐAJA</t>
  </si>
  <si>
    <t xml:space="preserve">30121000-3 </t>
  </si>
  <si>
    <t xml:space="preserve">PROVODI GRAD ZAGREB KAO SREDIŠNJE TIJELO ZA NABAVU </t>
  </si>
  <si>
    <t>MAMOGRAFSKI UREĐAJ ZA MOTORNO VOZILO</t>
  </si>
  <si>
    <t xml:space="preserve">33111650-2 </t>
  </si>
  <si>
    <t>ANALIZATOR NATRIJA</t>
  </si>
  <si>
    <t xml:space="preserve">KOMORA S REGULACIJOM TOPLINE, VLAGE I UV LAMPOM </t>
  </si>
  <si>
    <t>TITRATOR ZA ANIONSKE, KATIONSKE I NEIONSKE TENZIDE</t>
  </si>
  <si>
    <t xml:space="preserve">HPLC TEKUĆINSKI KROMATOGRAF </t>
  </si>
  <si>
    <t>PRIJENOSNI UREĐAJ ZA DETEKCIJU PLINOVA</t>
  </si>
  <si>
    <t>MLIN ZA MLJEVENJE UZORAKA OTPADA</t>
  </si>
  <si>
    <t>UREĐAJ ZA HLADNO ULV ZAMAGLJIVANJE</t>
  </si>
  <si>
    <t>42924700-6</t>
  </si>
  <si>
    <t>POMOĆNA OPREMA ZA EKOLOGIJU, GRUPE:</t>
  </si>
  <si>
    <t>LABORATORIJSKA OPREMA ZA EKOLOGIJU, GRUPE:</t>
  </si>
  <si>
    <t>I.KVARTAL</t>
  </si>
  <si>
    <t>38434000-6</t>
  </si>
  <si>
    <t>PLANIRANO TRAJANJE UGOVORA O JAVNOJ NABAVI / OKVIRNOG SPORAZUMA</t>
  </si>
  <si>
    <t>OZNAKA POZICIJE FINANCIJSKOG PLANA</t>
  </si>
  <si>
    <t xml:space="preserve">PROCIJENJENA VRIJEDNOST ZA 2024. GODINU </t>
  </si>
  <si>
    <t>PLANIRANA  VRIJEDNOST PREDMETA NABAVE (PDV UKLJUČEN)</t>
  </si>
  <si>
    <t xml:space="preserve">IZNOS TROŠKA U FINANCIJSKOM PLANU </t>
  </si>
  <si>
    <t xml:space="preserve">60 DANA </t>
  </si>
  <si>
    <t>NABAVA RAČUNALA, GRUPE:</t>
  </si>
  <si>
    <t>DESKTOP RAČUNALA</t>
  </si>
  <si>
    <t xml:space="preserve">PRIJENOSNA  RAČUNALA </t>
  </si>
  <si>
    <t>UREĐAJI  ZA EVIDENCIJU RADNOG VREMENA</t>
  </si>
  <si>
    <t xml:space="preserve">TERMOSTAT </t>
  </si>
  <si>
    <t>NABAVA HLADNJAKA (4 KOMADA)</t>
  </si>
  <si>
    <t>NADOGRADNJA APLIKACIJE ZA DDD</t>
  </si>
  <si>
    <t>EMV-30-2024</t>
  </si>
  <si>
    <t>30213000-5</t>
  </si>
  <si>
    <t>BN-46-2024</t>
  </si>
  <si>
    <t>30236000-2</t>
  </si>
  <si>
    <t>BN-47-2024</t>
  </si>
  <si>
    <t>38434540-3</t>
  </si>
  <si>
    <t>BN-50-2024</t>
  </si>
  <si>
    <t xml:space="preserve">39711100-0 </t>
  </si>
  <si>
    <t>BN-21-2024</t>
  </si>
  <si>
    <t>III. KVARTAL</t>
  </si>
  <si>
    <t>PROVODI GRAD ZAGREB KAO SREDIŠNJE TIJELO ZA NABAVU - DECENTRALIZIRANA SREDSTVA</t>
  </si>
  <si>
    <t>45400000-1</t>
  </si>
  <si>
    <t>POPIS POSTUPAKA NABAVE DUGOTRAJNE NEFINANCIJSKE IMOVINE KOJI SU ZAVRŠENI U 2024. GODINI, A SKLOPLJENI UGOVORI IZVRŠIT ĆE SE U 2025. GODINI</t>
  </si>
  <si>
    <t>PLAN NABAVE DUGOTRAJNE NEFINANCIJSKE IMOVINE ZA 2025. GODINU</t>
  </si>
  <si>
    <t xml:space="preserve">DODATNA ULAGANJA NA GRAĐEVINSKIM OBJEKTIMA NA LOKACIJI MIROGOJSKA CESTA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</si>
</sst>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Microsoft Sans Serif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9EDF7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2" fillId="2" borderId="7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E9EDF7"/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N44"/>
  <sheetViews>
    <sheetView tabSelected="1" zoomScale="90" zoomScaleNormal="90" workbookViewId="0"/>
  </sheetViews>
  <sheetFormatPr defaultColWidth="9.140625" defaultRowHeight="12.75" x14ac:dyDescent="0.2"/>
  <cols>
    <col min="1" max="1" width="15.7109375" style="31" customWidth="1"/>
    <col min="2" max="3" width="15.7109375" style="32" customWidth="1"/>
    <col min="4" max="4" width="15.7109375" style="31" customWidth="1"/>
    <col min="5" max="5" width="20.7109375" style="31" customWidth="1"/>
    <col min="6" max="8" width="15.7109375" style="31" customWidth="1"/>
    <col min="9" max="9" width="60.7109375" style="31" customWidth="1"/>
    <col min="10" max="11" width="15.7109375" style="33" customWidth="1"/>
    <col min="12" max="12" width="15.7109375" style="36" customWidth="1"/>
    <col min="13" max="13" width="15.7109375" style="37" customWidth="1"/>
    <col min="14" max="14" width="30.7109375" style="31" customWidth="1"/>
    <col min="15" max="16384" width="9.140625" style="31"/>
  </cols>
  <sheetData>
    <row r="1" spans="1:14" s="62" customFormat="1" x14ac:dyDescent="0.2">
      <c r="B1" s="74"/>
      <c r="C1" s="74"/>
      <c r="J1" s="75">
        <f>J3-J40</f>
        <v>0</v>
      </c>
      <c r="K1" s="75">
        <f>K3-K40</f>
        <v>0</v>
      </c>
      <c r="L1" s="75">
        <f>L3-L40</f>
        <v>0</v>
      </c>
      <c r="M1" s="76"/>
    </row>
    <row r="2" spans="1:14" ht="24.95" customHeight="1" thickBot="1" x14ac:dyDescent="0.25">
      <c r="A2" s="87" t="s">
        <v>107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s="62" customFormat="1" ht="15" customHeight="1" thickTop="1" thickBot="1" x14ac:dyDescent="0.25">
      <c r="B3" s="74"/>
      <c r="C3" s="74"/>
      <c r="J3" s="75">
        <f>J6+J7+J9+J10+J12+J13+J15+J16+J18+J20+J21+J22+J24+J25+J26+J27+J28+J29+J30+J32+J33+J36+J37+J39</f>
        <v>691500</v>
      </c>
      <c r="K3" s="75">
        <f t="shared" ref="K3:L3" si="0">K6+K7+K9+K10+K12+K13+K15+K16+K18+K20+K21+K22+K24+K25+K26+K27+K28+K29+K30+K32+K33+K36+K37+K39</f>
        <v>864375</v>
      </c>
      <c r="L3" s="75">
        <f t="shared" si="0"/>
        <v>802185</v>
      </c>
      <c r="M3" s="75"/>
    </row>
    <row r="4" spans="1:14" s="32" customFormat="1" ht="65.099999999999994" customHeight="1" thickTop="1" thickBot="1" x14ac:dyDescent="0.25">
      <c r="A4" s="57" t="s">
        <v>29</v>
      </c>
      <c r="B4" s="58" t="s">
        <v>1</v>
      </c>
      <c r="C4" s="58" t="s">
        <v>2</v>
      </c>
      <c r="D4" s="58" t="s">
        <v>3</v>
      </c>
      <c r="E4" s="58" t="s">
        <v>4</v>
      </c>
      <c r="F4" s="58" t="s">
        <v>5</v>
      </c>
      <c r="G4" s="58" t="s">
        <v>6</v>
      </c>
      <c r="H4" s="58" t="s">
        <v>7</v>
      </c>
      <c r="I4" s="58" t="s">
        <v>8</v>
      </c>
      <c r="J4" s="59" t="s">
        <v>63</v>
      </c>
      <c r="K4" s="59" t="s">
        <v>84</v>
      </c>
      <c r="L4" s="59" t="s">
        <v>85</v>
      </c>
      <c r="M4" s="59" t="s">
        <v>27</v>
      </c>
      <c r="N4" s="60" t="s">
        <v>9</v>
      </c>
    </row>
    <row r="5" spans="1:14" s="32" customFormat="1" ht="30" customHeight="1" thickTop="1" x14ac:dyDescent="0.2">
      <c r="A5" s="40"/>
      <c r="B5" s="41"/>
      <c r="C5" s="41"/>
      <c r="D5" s="41"/>
      <c r="E5" s="41"/>
      <c r="F5" s="41"/>
      <c r="G5" s="41"/>
      <c r="H5" s="41">
        <v>42211</v>
      </c>
      <c r="I5" s="42" t="s">
        <v>12</v>
      </c>
      <c r="J5" s="43">
        <f>SUM(J6:J7)</f>
        <v>16600</v>
      </c>
      <c r="K5" s="43">
        <f t="shared" ref="K5:L5" si="1">SUM(K6:K7)</f>
        <v>20750</v>
      </c>
      <c r="L5" s="43">
        <f t="shared" si="1"/>
        <v>19754</v>
      </c>
      <c r="M5" s="43"/>
      <c r="N5" s="78"/>
    </row>
    <row r="6" spans="1:14" s="32" customFormat="1" ht="30" customHeight="1" x14ac:dyDescent="0.2">
      <c r="A6" s="19"/>
      <c r="B6" s="6" t="s">
        <v>35</v>
      </c>
      <c r="C6" s="6" t="s">
        <v>20</v>
      </c>
      <c r="D6" s="14"/>
      <c r="E6" s="6"/>
      <c r="F6" s="6"/>
      <c r="G6" s="6"/>
      <c r="H6" s="6" t="s">
        <v>11</v>
      </c>
      <c r="I6" s="7" t="s">
        <v>53</v>
      </c>
      <c r="J6" s="8">
        <v>6600</v>
      </c>
      <c r="K6" s="8">
        <f>J6*1.25</f>
        <v>8250</v>
      </c>
      <c r="L6" s="8">
        <f>J6*1.19</f>
        <v>7854</v>
      </c>
      <c r="M6" s="10" t="s">
        <v>10</v>
      </c>
      <c r="N6" s="16"/>
    </row>
    <row r="7" spans="1:14" s="32" customFormat="1" ht="30" customHeight="1" x14ac:dyDescent="0.2">
      <c r="A7" s="19"/>
      <c r="B7" s="14" t="s">
        <v>65</v>
      </c>
      <c r="C7" s="6" t="s">
        <v>20</v>
      </c>
      <c r="D7" s="14"/>
      <c r="E7" s="6"/>
      <c r="F7" s="14"/>
      <c r="G7" s="6"/>
      <c r="H7" s="6" t="s">
        <v>11</v>
      </c>
      <c r="I7" s="7" t="s">
        <v>64</v>
      </c>
      <c r="J7" s="8">
        <v>10000</v>
      </c>
      <c r="K7" s="8">
        <f>J7*1.25</f>
        <v>12500</v>
      </c>
      <c r="L7" s="8">
        <f>J7*1.19</f>
        <v>11900</v>
      </c>
      <c r="M7" s="10" t="s">
        <v>10</v>
      </c>
      <c r="N7" s="11"/>
    </row>
    <row r="8" spans="1:14" s="32" customFormat="1" ht="30" customHeight="1" x14ac:dyDescent="0.2">
      <c r="A8" s="79"/>
      <c r="B8" s="1"/>
      <c r="C8" s="1"/>
      <c r="D8" s="1"/>
      <c r="E8" s="1"/>
      <c r="F8" s="1"/>
      <c r="G8" s="1"/>
      <c r="H8" s="1">
        <v>42212</v>
      </c>
      <c r="I8" s="2" t="s">
        <v>14</v>
      </c>
      <c r="J8" s="17">
        <f>SUM(J9:J10)</f>
        <v>32000</v>
      </c>
      <c r="K8" s="17">
        <f t="shared" ref="K8:L8" si="2">SUM(K9:K10)</f>
        <v>40000</v>
      </c>
      <c r="L8" s="17">
        <f t="shared" si="2"/>
        <v>38080</v>
      </c>
      <c r="M8" s="17"/>
      <c r="N8" s="80"/>
    </row>
    <row r="9" spans="1:14" s="32" customFormat="1" ht="30" customHeight="1" x14ac:dyDescent="0.2">
      <c r="A9" s="20"/>
      <c r="B9" s="6" t="s">
        <v>17</v>
      </c>
      <c r="C9" s="6" t="s">
        <v>20</v>
      </c>
      <c r="D9" s="6"/>
      <c r="E9" s="6"/>
      <c r="F9" s="6"/>
      <c r="G9" s="6"/>
      <c r="H9" s="6" t="s">
        <v>11</v>
      </c>
      <c r="I9" s="7" t="s">
        <v>14</v>
      </c>
      <c r="J9" s="15">
        <v>24000</v>
      </c>
      <c r="K9" s="15">
        <f>J9*1.25</f>
        <v>30000</v>
      </c>
      <c r="L9" s="15">
        <f>J9*1.19</f>
        <v>28560</v>
      </c>
      <c r="M9" s="10" t="s">
        <v>10</v>
      </c>
      <c r="N9" s="16"/>
    </row>
    <row r="10" spans="1:14" s="32" customFormat="1" ht="30" customHeight="1" x14ac:dyDescent="0.2">
      <c r="A10" s="20"/>
      <c r="B10" s="6" t="s">
        <v>58</v>
      </c>
      <c r="C10" s="6" t="s">
        <v>20</v>
      </c>
      <c r="D10" s="6"/>
      <c r="E10" s="6"/>
      <c r="F10" s="6"/>
      <c r="G10" s="6"/>
      <c r="H10" s="6" t="s">
        <v>11</v>
      </c>
      <c r="I10" s="7" t="s">
        <v>28</v>
      </c>
      <c r="J10" s="15">
        <v>8000</v>
      </c>
      <c r="K10" s="15">
        <f t="shared" ref="K10:K33" si="3">J10*1.25</f>
        <v>10000</v>
      </c>
      <c r="L10" s="15">
        <f>J10*1.19</f>
        <v>9520</v>
      </c>
      <c r="M10" s="10" t="s">
        <v>10</v>
      </c>
      <c r="N10" s="16"/>
    </row>
    <row r="11" spans="1:14" s="32" customFormat="1" ht="30" customHeight="1" x14ac:dyDescent="0.2">
      <c r="A11" s="18"/>
      <c r="B11" s="38"/>
      <c r="C11" s="1"/>
      <c r="D11" s="1"/>
      <c r="E11" s="1"/>
      <c r="F11" s="1"/>
      <c r="G11" s="1"/>
      <c r="H11" s="1">
        <v>42239</v>
      </c>
      <c r="I11" s="2" t="s">
        <v>40</v>
      </c>
      <c r="J11" s="17">
        <f>SUM(J12:J13)</f>
        <v>160000</v>
      </c>
      <c r="K11" s="17">
        <f t="shared" ref="K11:L11" si="4">SUM(K12:K13)</f>
        <v>200000</v>
      </c>
      <c r="L11" s="17">
        <f t="shared" si="4"/>
        <v>199400</v>
      </c>
      <c r="M11" s="4"/>
      <c r="N11" s="5"/>
    </row>
    <row r="12" spans="1:14" s="32" customFormat="1" ht="30" customHeight="1" x14ac:dyDescent="0.2">
      <c r="A12" s="20"/>
      <c r="B12" s="6" t="s">
        <v>44</v>
      </c>
      <c r="C12" s="6" t="s">
        <v>20</v>
      </c>
      <c r="D12" s="6"/>
      <c r="E12" s="6"/>
      <c r="F12" s="6"/>
      <c r="G12" s="6"/>
      <c r="H12" s="6" t="s">
        <v>11</v>
      </c>
      <c r="I12" s="7" t="s">
        <v>42</v>
      </c>
      <c r="J12" s="15">
        <v>10000</v>
      </c>
      <c r="K12" s="15">
        <f t="shared" si="3"/>
        <v>12500</v>
      </c>
      <c r="L12" s="15">
        <f>J12*1.19</f>
        <v>11900</v>
      </c>
      <c r="M12" s="10" t="s">
        <v>10</v>
      </c>
      <c r="N12" s="16"/>
    </row>
    <row r="13" spans="1:14" s="32" customFormat="1" ht="30" customHeight="1" x14ac:dyDescent="0.2">
      <c r="A13" s="20"/>
      <c r="B13" s="6" t="s">
        <v>56</v>
      </c>
      <c r="C13" s="6" t="s">
        <v>15</v>
      </c>
      <c r="D13" s="6" t="s">
        <v>10</v>
      </c>
      <c r="E13" s="6" t="s">
        <v>18</v>
      </c>
      <c r="F13" s="14" t="s">
        <v>47</v>
      </c>
      <c r="G13" s="6" t="s">
        <v>26</v>
      </c>
      <c r="H13" s="6" t="s">
        <v>21</v>
      </c>
      <c r="I13" s="7" t="s">
        <v>55</v>
      </c>
      <c r="J13" s="15">
        <v>150000</v>
      </c>
      <c r="K13" s="15">
        <f t="shared" si="3"/>
        <v>187500</v>
      </c>
      <c r="L13" s="15">
        <f>J13*1.25</f>
        <v>187500</v>
      </c>
      <c r="M13" s="10" t="s">
        <v>10</v>
      </c>
      <c r="N13" s="16" t="s">
        <v>66</v>
      </c>
    </row>
    <row r="14" spans="1:14" s="32" customFormat="1" ht="30" customHeight="1" x14ac:dyDescent="0.2">
      <c r="A14" s="18"/>
      <c r="B14" s="38"/>
      <c r="C14" s="1"/>
      <c r="D14" s="1"/>
      <c r="E14" s="1"/>
      <c r="F14" s="1"/>
      <c r="G14" s="1"/>
      <c r="H14" s="1">
        <v>422411</v>
      </c>
      <c r="I14" s="2" t="s">
        <v>23</v>
      </c>
      <c r="J14" s="17">
        <f>SUM(J15:J16)</f>
        <v>80000</v>
      </c>
      <c r="K14" s="17">
        <f t="shared" ref="K14:L14" si="5">SUM(K15:K16)</f>
        <v>100000</v>
      </c>
      <c r="L14" s="17">
        <f t="shared" si="5"/>
        <v>100000</v>
      </c>
      <c r="M14" s="4"/>
      <c r="N14" s="5"/>
    </row>
    <row r="15" spans="1:14" s="32" customFormat="1" ht="39.950000000000003" customHeight="1" x14ac:dyDescent="0.2">
      <c r="A15" s="20"/>
      <c r="B15" s="6" t="s">
        <v>68</v>
      </c>
      <c r="C15" s="6" t="s">
        <v>15</v>
      </c>
      <c r="D15" s="6" t="s">
        <v>10</v>
      </c>
      <c r="E15" s="6" t="s">
        <v>18</v>
      </c>
      <c r="F15" s="14" t="s">
        <v>47</v>
      </c>
      <c r="G15" s="6" t="s">
        <v>26</v>
      </c>
      <c r="H15" s="6" t="s">
        <v>19</v>
      </c>
      <c r="I15" s="7" t="s">
        <v>67</v>
      </c>
      <c r="J15" s="15">
        <v>70000</v>
      </c>
      <c r="K15" s="15">
        <f>J15*1.25</f>
        <v>87500</v>
      </c>
      <c r="L15" s="15">
        <f>J15*1.25</f>
        <v>87500</v>
      </c>
      <c r="M15" s="10" t="s">
        <v>10</v>
      </c>
      <c r="N15" s="16" t="s">
        <v>104</v>
      </c>
    </row>
    <row r="16" spans="1:14" s="32" customFormat="1" ht="30" customHeight="1" x14ac:dyDescent="0.2">
      <c r="A16" s="20"/>
      <c r="B16" s="6" t="s">
        <v>34</v>
      </c>
      <c r="C16" s="6" t="s">
        <v>20</v>
      </c>
      <c r="D16" s="6"/>
      <c r="E16" s="6"/>
      <c r="F16" s="6"/>
      <c r="G16" s="6"/>
      <c r="H16" s="6" t="s">
        <v>11</v>
      </c>
      <c r="I16" s="7" t="s">
        <v>32</v>
      </c>
      <c r="J16" s="15">
        <v>10000</v>
      </c>
      <c r="K16" s="15">
        <f t="shared" ref="K16" si="6">J16*1.25</f>
        <v>12500</v>
      </c>
      <c r="L16" s="15">
        <f>J16*1.25</f>
        <v>12500</v>
      </c>
      <c r="M16" s="10" t="s">
        <v>10</v>
      </c>
      <c r="N16" s="16"/>
    </row>
    <row r="17" spans="1:14" s="32" customFormat="1" ht="30" customHeight="1" x14ac:dyDescent="0.2">
      <c r="A17" s="18"/>
      <c r="B17" s="38"/>
      <c r="C17" s="1"/>
      <c r="D17" s="1"/>
      <c r="E17" s="1"/>
      <c r="F17" s="1"/>
      <c r="G17" s="1"/>
      <c r="H17" s="1">
        <v>42242</v>
      </c>
      <c r="I17" s="2" t="s">
        <v>22</v>
      </c>
      <c r="J17" s="17">
        <f>J18+J19+J23+J27+J28+J29+J30</f>
        <v>247000</v>
      </c>
      <c r="K17" s="17">
        <f t="shared" ref="K17:L17" si="7">K18+K19+K23+K27+K28+K29+K30</f>
        <v>308750</v>
      </c>
      <c r="L17" s="17">
        <f t="shared" si="7"/>
        <v>258750</v>
      </c>
      <c r="M17" s="4"/>
      <c r="N17" s="5"/>
    </row>
    <row r="18" spans="1:14" s="32" customFormat="1" ht="30" customHeight="1" x14ac:dyDescent="0.2">
      <c r="A18" s="46"/>
      <c r="B18" s="63" t="s">
        <v>24</v>
      </c>
      <c r="C18" s="47" t="s">
        <v>20</v>
      </c>
      <c r="D18" s="47"/>
      <c r="E18" s="47"/>
      <c r="F18" s="53"/>
      <c r="G18" s="47"/>
      <c r="H18" s="47" t="s">
        <v>11</v>
      </c>
      <c r="I18" s="48" t="s">
        <v>25</v>
      </c>
      <c r="J18" s="55">
        <v>15000</v>
      </c>
      <c r="K18" s="55">
        <f t="shared" si="3"/>
        <v>18750</v>
      </c>
      <c r="L18" s="55">
        <f>J18</f>
        <v>15000</v>
      </c>
      <c r="M18" s="50" t="s">
        <v>10</v>
      </c>
      <c r="N18" s="51"/>
    </row>
    <row r="19" spans="1:14" s="32" customFormat="1" ht="30" customHeight="1" x14ac:dyDescent="0.2">
      <c r="A19" s="46"/>
      <c r="B19" s="63" t="s">
        <v>24</v>
      </c>
      <c r="C19" s="47" t="s">
        <v>15</v>
      </c>
      <c r="D19" s="47" t="s">
        <v>13</v>
      </c>
      <c r="E19" s="47" t="s">
        <v>18</v>
      </c>
      <c r="F19" s="53" t="s">
        <v>47</v>
      </c>
      <c r="G19" s="47" t="s">
        <v>26</v>
      </c>
      <c r="H19" s="47">
        <v>42242</v>
      </c>
      <c r="I19" s="48" t="s">
        <v>77</v>
      </c>
      <c r="J19" s="55">
        <f>SUM(J20:J22)</f>
        <v>50000</v>
      </c>
      <c r="K19" s="55">
        <f t="shared" ref="K19:L19" si="8">SUM(K20:K22)</f>
        <v>62500</v>
      </c>
      <c r="L19" s="55">
        <f t="shared" si="8"/>
        <v>50000</v>
      </c>
      <c r="M19" s="50" t="s">
        <v>10</v>
      </c>
      <c r="N19" s="51" t="s">
        <v>66</v>
      </c>
    </row>
    <row r="20" spans="1:14" s="32" customFormat="1" ht="30" customHeight="1" x14ac:dyDescent="0.2">
      <c r="A20" s="20"/>
      <c r="B20" s="22"/>
      <c r="C20" s="6"/>
      <c r="D20" s="6"/>
      <c r="E20" s="6"/>
      <c r="F20" s="14"/>
      <c r="G20" s="6"/>
      <c r="H20" s="6" t="s">
        <v>33</v>
      </c>
      <c r="I20" s="7" t="s">
        <v>57</v>
      </c>
      <c r="J20" s="15">
        <v>5000</v>
      </c>
      <c r="K20" s="15">
        <f>J20*1.25</f>
        <v>6250</v>
      </c>
      <c r="L20" s="15">
        <f>J20</f>
        <v>5000</v>
      </c>
      <c r="M20" s="10"/>
      <c r="N20" s="16"/>
    </row>
    <row r="21" spans="1:14" s="32" customFormat="1" ht="30" customHeight="1" x14ac:dyDescent="0.2">
      <c r="A21" s="20"/>
      <c r="B21" s="22"/>
      <c r="C21" s="6"/>
      <c r="D21" s="6"/>
      <c r="E21" s="6"/>
      <c r="F21" s="14"/>
      <c r="G21" s="6"/>
      <c r="H21" s="6" t="s">
        <v>33</v>
      </c>
      <c r="I21" s="7" t="s">
        <v>74</v>
      </c>
      <c r="J21" s="15">
        <v>15000</v>
      </c>
      <c r="K21" s="15">
        <f>J21*1.25</f>
        <v>18750</v>
      </c>
      <c r="L21" s="15">
        <f t="shared" ref="L21:L22" si="9">J21</f>
        <v>15000</v>
      </c>
      <c r="M21" s="10"/>
      <c r="N21" s="16"/>
    </row>
    <row r="22" spans="1:14" s="32" customFormat="1" ht="30" customHeight="1" x14ac:dyDescent="0.2">
      <c r="A22" s="20"/>
      <c r="B22" s="22"/>
      <c r="C22" s="6"/>
      <c r="D22" s="6"/>
      <c r="E22" s="6"/>
      <c r="F22" s="14"/>
      <c r="G22" s="6"/>
      <c r="H22" s="6" t="s">
        <v>33</v>
      </c>
      <c r="I22" s="7" t="s">
        <v>70</v>
      </c>
      <c r="J22" s="15">
        <v>30000</v>
      </c>
      <c r="K22" s="15">
        <f t="shared" ref="K22" si="10">J22*1.25</f>
        <v>37500</v>
      </c>
      <c r="L22" s="15">
        <f t="shared" si="9"/>
        <v>30000</v>
      </c>
      <c r="M22" s="10"/>
      <c r="N22" s="16"/>
    </row>
    <row r="23" spans="1:14" s="32" customFormat="1" ht="30" customHeight="1" x14ac:dyDescent="0.2">
      <c r="A23" s="46"/>
      <c r="B23" s="63" t="s">
        <v>80</v>
      </c>
      <c r="C23" s="47" t="s">
        <v>15</v>
      </c>
      <c r="D23" s="47" t="s">
        <v>13</v>
      </c>
      <c r="E23" s="47" t="s">
        <v>18</v>
      </c>
      <c r="F23" s="53" t="s">
        <v>79</v>
      </c>
      <c r="G23" s="47" t="s">
        <v>26</v>
      </c>
      <c r="H23" s="47">
        <v>42242</v>
      </c>
      <c r="I23" s="48" t="s">
        <v>78</v>
      </c>
      <c r="J23" s="55">
        <f>SUM(J24:J26)</f>
        <v>60000</v>
      </c>
      <c r="K23" s="55">
        <f t="shared" ref="K23:L23" si="11">SUM(K24:K26)</f>
        <v>75000</v>
      </c>
      <c r="L23" s="55">
        <f t="shared" si="11"/>
        <v>60000</v>
      </c>
      <c r="M23" s="50" t="s">
        <v>10</v>
      </c>
      <c r="N23" s="51" t="s">
        <v>66</v>
      </c>
    </row>
    <row r="24" spans="1:14" s="32" customFormat="1" ht="30" customHeight="1" x14ac:dyDescent="0.2">
      <c r="A24" s="20"/>
      <c r="B24" s="22"/>
      <c r="C24" s="6"/>
      <c r="D24" s="6"/>
      <c r="E24" s="6"/>
      <c r="F24" s="14"/>
      <c r="G24" s="6"/>
      <c r="H24" s="6" t="s">
        <v>33</v>
      </c>
      <c r="I24" s="7" t="s">
        <v>48</v>
      </c>
      <c r="J24" s="15">
        <v>5000</v>
      </c>
      <c r="K24" s="15">
        <f>J24*1.25</f>
        <v>6250</v>
      </c>
      <c r="L24" s="15">
        <f>J24</f>
        <v>5000</v>
      </c>
      <c r="M24" s="10"/>
      <c r="N24" s="16"/>
    </row>
    <row r="25" spans="1:14" s="32" customFormat="1" ht="30" customHeight="1" x14ac:dyDescent="0.2">
      <c r="A25" s="20"/>
      <c r="B25" s="22"/>
      <c r="C25" s="6"/>
      <c r="D25" s="6"/>
      <c r="E25" s="6"/>
      <c r="F25" s="14"/>
      <c r="G25" s="6"/>
      <c r="H25" s="6" t="s">
        <v>33</v>
      </c>
      <c r="I25" s="7" t="s">
        <v>69</v>
      </c>
      <c r="J25" s="15">
        <v>10000</v>
      </c>
      <c r="K25" s="15">
        <f t="shared" ref="K25:K26" si="12">J25*1.25</f>
        <v>12500</v>
      </c>
      <c r="L25" s="15">
        <f t="shared" ref="L25:L26" si="13">J25</f>
        <v>10000</v>
      </c>
      <c r="M25" s="10"/>
      <c r="N25" s="16"/>
    </row>
    <row r="26" spans="1:14" s="32" customFormat="1" ht="30" customHeight="1" x14ac:dyDescent="0.2">
      <c r="A26" s="20"/>
      <c r="B26" s="22"/>
      <c r="C26" s="6"/>
      <c r="D26" s="6"/>
      <c r="E26" s="6"/>
      <c r="F26" s="14"/>
      <c r="G26" s="6"/>
      <c r="H26" s="6" t="s">
        <v>33</v>
      </c>
      <c r="I26" s="24" t="s">
        <v>72</v>
      </c>
      <c r="J26" s="15">
        <v>45000</v>
      </c>
      <c r="K26" s="15">
        <f t="shared" si="12"/>
        <v>56250</v>
      </c>
      <c r="L26" s="15">
        <f t="shared" si="13"/>
        <v>45000</v>
      </c>
      <c r="M26" s="10"/>
      <c r="N26" s="16"/>
    </row>
    <row r="27" spans="1:14" s="32" customFormat="1" ht="30" customHeight="1" x14ac:dyDescent="0.2">
      <c r="A27" s="46"/>
      <c r="B27" s="47" t="s">
        <v>24</v>
      </c>
      <c r="C27" s="47" t="s">
        <v>20</v>
      </c>
      <c r="D27" s="47" t="s">
        <v>10</v>
      </c>
      <c r="E27" s="47" t="s">
        <v>18</v>
      </c>
      <c r="F27" s="53" t="s">
        <v>49</v>
      </c>
      <c r="G27" s="47" t="s">
        <v>26</v>
      </c>
      <c r="H27" s="47" t="s">
        <v>54</v>
      </c>
      <c r="I27" s="48" t="s">
        <v>71</v>
      </c>
      <c r="J27" s="55">
        <v>25000</v>
      </c>
      <c r="K27" s="55">
        <f t="shared" si="3"/>
        <v>31250</v>
      </c>
      <c r="L27" s="55">
        <f>J27</f>
        <v>25000</v>
      </c>
      <c r="M27" s="50" t="s">
        <v>10</v>
      </c>
      <c r="N27" s="51"/>
    </row>
    <row r="28" spans="1:14" s="32" customFormat="1" ht="30" customHeight="1" x14ac:dyDescent="0.2">
      <c r="A28" s="46"/>
      <c r="B28" s="47" t="s">
        <v>45</v>
      </c>
      <c r="C28" s="47" t="s">
        <v>15</v>
      </c>
      <c r="D28" s="47" t="s">
        <v>10</v>
      </c>
      <c r="E28" s="47" t="s">
        <v>18</v>
      </c>
      <c r="F28" s="53" t="s">
        <v>79</v>
      </c>
      <c r="G28" s="47" t="s">
        <v>26</v>
      </c>
      <c r="H28" s="47" t="s">
        <v>54</v>
      </c>
      <c r="I28" s="48" t="s">
        <v>73</v>
      </c>
      <c r="J28" s="55">
        <v>50000</v>
      </c>
      <c r="K28" s="55">
        <f t="shared" si="3"/>
        <v>62500</v>
      </c>
      <c r="L28" s="55">
        <f>J28</f>
        <v>50000</v>
      </c>
      <c r="M28" s="50" t="s">
        <v>10</v>
      </c>
      <c r="N28" s="51" t="s">
        <v>66</v>
      </c>
    </row>
    <row r="29" spans="1:14" s="32" customFormat="1" ht="30" customHeight="1" x14ac:dyDescent="0.2">
      <c r="A29" s="46"/>
      <c r="B29" s="63" t="s">
        <v>60</v>
      </c>
      <c r="C29" s="47" t="s">
        <v>20</v>
      </c>
      <c r="D29" s="47"/>
      <c r="E29" s="47"/>
      <c r="F29" s="53"/>
      <c r="G29" s="47"/>
      <c r="H29" s="47" t="s">
        <v>21</v>
      </c>
      <c r="I29" s="48" t="s">
        <v>59</v>
      </c>
      <c r="J29" s="55">
        <v>13000</v>
      </c>
      <c r="K29" s="55">
        <f>J29*1.25</f>
        <v>16250</v>
      </c>
      <c r="L29" s="55">
        <f>J29*1.25</f>
        <v>16250</v>
      </c>
      <c r="M29" s="50" t="s">
        <v>10</v>
      </c>
      <c r="N29" s="51"/>
    </row>
    <row r="30" spans="1:14" s="32" customFormat="1" ht="30" customHeight="1" x14ac:dyDescent="0.2">
      <c r="A30" s="46"/>
      <c r="B30" s="47" t="s">
        <v>43</v>
      </c>
      <c r="C30" s="47" t="s">
        <v>15</v>
      </c>
      <c r="D30" s="47" t="s">
        <v>10</v>
      </c>
      <c r="E30" s="47" t="s">
        <v>18</v>
      </c>
      <c r="F30" s="53" t="s">
        <v>47</v>
      </c>
      <c r="G30" s="47" t="s">
        <v>26</v>
      </c>
      <c r="H30" s="47" t="s">
        <v>21</v>
      </c>
      <c r="I30" s="48" t="s">
        <v>41</v>
      </c>
      <c r="J30" s="55">
        <v>34000</v>
      </c>
      <c r="K30" s="55">
        <f t="shared" ref="K30" si="14">J30*1.25</f>
        <v>42500</v>
      </c>
      <c r="L30" s="55">
        <f>J30*1.25</f>
        <v>42500</v>
      </c>
      <c r="M30" s="50" t="s">
        <v>10</v>
      </c>
      <c r="N30" s="51" t="s">
        <v>66</v>
      </c>
    </row>
    <row r="31" spans="1:14" s="32" customFormat="1" ht="30" customHeight="1" x14ac:dyDescent="0.2">
      <c r="A31" s="81"/>
      <c r="B31" s="39"/>
      <c r="C31" s="1"/>
      <c r="D31" s="1"/>
      <c r="E31" s="1"/>
      <c r="F31" s="1"/>
      <c r="G31" s="1"/>
      <c r="H31" s="38">
        <v>42273</v>
      </c>
      <c r="I31" s="64" t="s">
        <v>30</v>
      </c>
      <c r="J31" s="3">
        <f>SUM(J32:J33)</f>
        <v>28000</v>
      </c>
      <c r="K31" s="3">
        <f t="shared" ref="K31:L31" si="15">SUM(K32:K33)</f>
        <v>35000</v>
      </c>
      <c r="L31" s="3">
        <f t="shared" si="15"/>
        <v>28000</v>
      </c>
      <c r="M31" s="65"/>
      <c r="N31" s="82"/>
    </row>
    <row r="32" spans="1:14" s="32" customFormat="1" ht="30" customHeight="1" x14ac:dyDescent="0.2">
      <c r="A32" s="83"/>
      <c r="B32" s="25" t="s">
        <v>76</v>
      </c>
      <c r="C32" s="6" t="s">
        <v>20</v>
      </c>
      <c r="D32" s="13"/>
      <c r="E32" s="13"/>
      <c r="F32" s="13"/>
      <c r="G32" s="13"/>
      <c r="H32" s="25" t="s">
        <v>19</v>
      </c>
      <c r="I32" s="61" t="s">
        <v>75</v>
      </c>
      <c r="J32" s="9">
        <v>20000</v>
      </c>
      <c r="K32" s="9">
        <f t="shared" si="3"/>
        <v>25000</v>
      </c>
      <c r="L32" s="9">
        <f>J32</f>
        <v>20000</v>
      </c>
      <c r="M32" s="25" t="s">
        <v>10</v>
      </c>
      <c r="N32" s="84"/>
    </row>
    <row r="33" spans="1:14" s="32" customFormat="1" ht="30" customHeight="1" x14ac:dyDescent="0.2">
      <c r="A33" s="20"/>
      <c r="B33" s="22" t="s">
        <v>46</v>
      </c>
      <c r="C33" s="6" t="s">
        <v>20</v>
      </c>
      <c r="D33" s="6"/>
      <c r="E33" s="6"/>
      <c r="F33" s="14"/>
      <c r="G33" s="6"/>
      <c r="H33" s="22" t="s">
        <v>33</v>
      </c>
      <c r="I33" s="23" t="s">
        <v>38</v>
      </c>
      <c r="J33" s="26">
        <v>8000</v>
      </c>
      <c r="K33" s="26">
        <f t="shared" si="3"/>
        <v>10000</v>
      </c>
      <c r="L33" s="9">
        <f>J33</f>
        <v>8000</v>
      </c>
      <c r="M33" s="27" t="s">
        <v>10</v>
      </c>
      <c r="N33" s="16"/>
    </row>
    <row r="34" spans="1:14" s="32" customFormat="1" ht="30" customHeight="1" x14ac:dyDescent="0.2">
      <c r="A34" s="18"/>
      <c r="B34" s="38"/>
      <c r="C34" s="1"/>
      <c r="D34" s="1"/>
      <c r="E34" s="1"/>
      <c r="F34" s="1"/>
      <c r="G34" s="21"/>
      <c r="H34" s="1">
        <v>42621</v>
      </c>
      <c r="I34" s="2" t="s">
        <v>16</v>
      </c>
      <c r="J34" s="17">
        <f>J35</f>
        <v>27900</v>
      </c>
      <c r="K34" s="17">
        <f t="shared" ref="K34:L34" si="16">K35</f>
        <v>34875</v>
      </c>
      <c r="L34" s="17">
        <f t="shared" si="16"/>
        <v>33201</v>
      </c>
      <c r="M34" s="4"/>
      <c r="N34" s="5"/>
    </row>
    <row r="35" spans="1:14" s="34" customFormat="1" ht="30" customHeight="1" x14ac:dyDescent="0.2">
      <c r="A35" s="46"/>
      <c r="B35" s="47" t="s">
        <v>62</v>
      </c>
      <c r="C35" s="47" t="s">
        <v>15</v>
      </c>
      <c r="D35" s="47" t="s">
        <v>13</v>
      </c>
      <c r="E35" s="47" t="s">
        <v>18</v>
      </c>
      <c r="F35" s="47" t="s">
        <v>50</v>
      </c>
      <c r="G35" s="47" t="s">
        <v>51</v>
      </c>
      <c r="H35" s="47"/>
      <c r="I35" s="48" t="s">
        <v>61</v>
      </c>
      <c r="J35" s="55">
        <f>SUM(J36:J37)</f>
        <v>27900</v>
      </c>
      <c r="K35" s="55">
        <f t="shared" ref="K35:L35" si="17">SUM(K36:K37)</f>
        <v>34875</v>
      </c>
      <c r="L35" s="55">
        <f t="shared" si="17"/>
        <v>33201</v>
      </c>
      <c r="M35" s="50" t="s">
        <v>10</v>
      </c>
      <c r="N35" s="51" t="s">
        <v>39</v>
      </c>
    </row>
    <row r="36" spans="1:14" s="32" customFormat="1" ht="30" customHeight="1" x14ac:dyDescent="0.2">
      <c r="A36" s="20"/>
      <c r="B36" s="6"/>
      <c r="C36" s="6"/>
      <c r="D36" s="6"/>
      <c r="E36" s="6"/>
      <c r="F36" s="6"/>
      <c r="G36" s="6"/>
      <c r="H36" s="6" t="s">
        <v>11</v>
      </c>
      <c r="I36" s="23" t="s">
        <v>36</v>
      </c>
      <c r="J36" s="15">
        <v>14600</v>
      </c>
      <c r="K36" s="15">
        <f t="shared" ref="K36:K39" si="18">J36*1.25</f>
        <v>18250</v>
      </c>
      <c r="L36" s="15">
        <f>J36*1.19</f>
        <v>17374</v>
      </c>
      <c r="M36" s="10"/>
      <c r="N36" s="16"/>
    </row>
    <row r="37" spans="1:14" s="32" customFormat="1" ht="30" customHeight="1" x14ac:dyDescent="0.2">
      <c r="A37" s="20"/>
      <c r="B37" s="6"/>
      <c r="C37" s="6"/>
      <c r="D37" s="6"/>
      <c r="E37" s="6"/>
      <c r="F37" s="6"/>
      <c r="G37" s="6"/>
      <c r="H37" s="6" t="s">
        <v>11</v>
      </c>
      <c r="I37" s="23" t="s">
        <v>37</v>
      </c>
      <c r="J37" s="15">
        <v>13300</v>
      </c>
      <c r="K37" s="15">
        <f t="shared" si="18"/>
        <v>16625</v>
      </c>
      <c r="L37" s="15">
        <f>J37*1.19</f>
        <v>15827</v>
      </c>
      <c r="M37" s="10"/>
      <c r="N37" s="16"/>
    </row>
    <row r="38" spans="1:14" s="32" customFormat="1" ht="30" customHeight="1" x14ac:dyDescent="0.2">
      <c r="A38" s="18"/>
      <c r="B38" s="1"/>
      <c r="C38" s="1"/>
      <c r="D38" s="1"/>
      <c r="E38" s="1"/>
      <c r="F38" s="12"/>
      <c r="G38" s="1"/>
      <c r="H38" s="1">
        <v>45111</v>
      </c>
      <c r="I38" s="2" t="s">
        <v>31</v>
      </c>
      <c r="J38" s="17">
        <f>SUM(J39:J39)</f>
        <v>100000</v>
      </c>
      <c r="K38" s="17">
        <f t="shared" ref="K38:L38" si="19">SUM(K39:K39)</f>
        <v>125000</v>
      </c>
      <c r="L38" s="17">
        <f t="shared" si="19"/>
        <v>125000</v>
      </c>
      <c r="M38" s="21"/>
      <c r="N38" s="85"/>
    </row>
    <row r="39" spans="1:14" s="32" customFormat="1" ht="30" customHeight="1" thickBot="1" x14ac:dyDescent="0.25">
      <c r="A39" s="20"/>
      <c r="B39" s="35" t="s">
        <v>105</v>
      </c>
      <c r="C39" s="6" t="s">
        <v>15</v>
      </c>
      <c r="D39" s="6" t="s">
        <v>10</v>
      </c>
      <c r="E39" s="6" t="s">
        <v>18</v>
      </c>
      <c r="F39" s="14" t="s">
        <v>52</v>
      </c>
      <c r="G39" s="6"/>
      <c r="H39" s="13" t="s">
        <v>11</v>
      </c>
      <c r="I39" s="28" t="s">
        <v>108</v>
      </c>
      <c r="J39" s="29">
        <v>100000</v>
      </c>
      <c r="K39" s="29">
        <f t="shared" si="18"/>
        <v>125000</v>
      </c>
      <c r="L39" s="29">
        <f>J39*1.25</f>
        <v>125000</v>
      </c>
      <c r="M39" s="30" t="s">
        <v>10</v>
      </c>
      <c r="N39" s="86" t="s">
        <v>39</v>
      </c>
    </row>
    <row r="40" spans="1:14" ht="30" customHeight="1" thickTop="1" thickBot="1" x14ac:dyDescent="0.25">
      <c r="A40" s="72"/>
      <c r="B40" s="66"/>
      <c r="C40" s="67"/>
      <c r="D40" s="67"/>
      <c r="E40" s="68"/>
      <c r="F40" s="67"/>
      <c r="G40" s="66"/>
      <c r="H40" s="68"/>
      <c r="I40" s="69" t="s">
        <v>0</v>
      </c>
      <c r="J40" s="70">
        <f>+J38+J34+J31+J17+J14+J11+J8+J5</f>
        <v>691500</v>
      </c>
      <c r="K40" s="70">
        <f t="shared" ref="K40:L40" si="20">+K38+K34+K31+K17+K14+K11+K8+K5</f>
        <v>864375</v>
      </c>
      <c r="L40" s="70">
        <f t="shared" si="20"/>
        <v>802185</v>
      </c>
      <c r="M40" s="71"/>
      <c r="N40" s="73"/>
    </row>
    <row r="41" spans="1:14" ht="13.5" thickTop="1" x14ac:dyDescent="0.2"/>
    <row r="44" spans="1:14" x14ac:dyDescent="0.2">
      <c r="L44" s="33"/>
      <c r="M44" s="33"/>
    </row>
  </sheetData>
  <mergeCells count="1">
    <mergeCell ref="A2:N2"/>
  </mergeCells>
  <pageMargins left="0.70866141732283472" right="0.70866141732283472" top="0.31496062992125984" bottom="0.31496062992125984" header="0.11811023622047245" footer="0.11811023622047245"/>
  <pageSetup paperSize="9" scale="46" fitToHeight="0" orientation="landscape" r:id="rId1"/>
  <headerFooter>
    <oddHeader>&amp;L&amp;"Calibri,Uobičajeno"Upravno vijeće
18.12.2024.&amp;C&amp;"-,Uobičajeno"Plan nabave dugotrajne nefinancijske imovine za 2025. godinu &amp;R55. sjednica T</oddHeader>
    <oddFooter>&amp;L&amp;"-,Uobičajeno"&amp;11Nastavni zavod za javno zdravstvo "Dr. Andrija Štampar"&amp;C&amp;A&amp;R&amp;"-,Uobičajeno"&amp;P/&amp;N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3FEE-A8AE-41CC-80B6-5DD7968F4ED8}">
  <sheetPr>
    <tabColor theme="8" tint="0.59999389629810485"/>
    <pageSetUpPr fitToPage="1"/>
  </sheetPr>
  <dimension ref="A1:N16"/>
  <sheetViews>
    <sheetView workbookViewId="0"/>
  </sheetViews>
  <sheetFormatPr defaultRowHeight="12.75" x14ac:dyDescent="0.2"/>
  <cols>
    <col min="1" max="6" width="15.7109375" style="31" customWidth="1"/>
    <col min="7" max="7" width="20.7109375" style="31" customWidth="1"/>
    <col min="8" max="8" width="15.7109375" style="31" customWidth="1"/>
    <col min="9" max="9" width="40.7109375" style="31" customWidth="1"/>
    <col min="10" max="13" width="15.7109375" style="31" customWidth="1"/>
    <col min="14" max="14" width="25.7109375" style="31" customWidth="1"/>
    <col min="15" max="16384" width="9.140625" style="31"/>
  </cols>
  <sheetData>
    <row r="1" spans="1:14" s="62" customFormat="1" ht="13.5" thickBot="1" x14ac:dyDescent="0.25">
      <c r="J1" s="77">
        <f>J15-J3</f>
        <v>0</v>
      </c>
      <c r="K1" s="77">
        <f t="shared" ref="K1:L1" si="0">K15-K3</f>
        <v>0</v>
      </c>
      <c r="L1" s="77">
        <f t="shared" si="0"/>
        <v>0</v>
      </c>
    </row>
    <row r="2" spans="1:14" ht="30" customHeight="1" thickTop="1" thickBot="1" x14ac:dyDescent="0.25">
      <c r="A2" s="88" t="s">
        <v>106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s="62" customFormat="1" ht="14.25" thickTop="1" thickBot="1" x14ac:dyDescent="0.25">
      <c r="J3" s="77">
        <f>J7+J8+J9+J11+J12+J14</f>
        <v>131500</v>
      </c>
      <c r="K3" s="77">
        <f t="shared" ref="K3:L3" si="1">K7+K8+K9+K11+K12+K14</f>
        <v>164375</v>
      </c>
      <c r="L3" s="77">
        <f t="shared" si="1"/>
        <v>155175</v>
      </c>
    </row>
    <row r="4" spans="1:14" ht="65.099999999999994" customHeight="1" thickTop="1" thickBot="1" x14ac:dyDescent="0.25">
      <c r="A4" s="57" t="s">
        <v>29</v>
      </c>
      <c r="B4" s="58" t="s">
        <v>1</v>
      </c>
      <c r="C4" s="58" t="s">
        <v>2</v>
      </c>
      <c r="D4" s="58" t="s">
        <v>3</v>
      </c>
      <c r="E4" s="58" t="s">
        <v>4</v>
      </c>
      <c r="F4" s="58" t="s">
        <v>5</v>
      </c>
      <c r="G4" s="58" t="s">
        <v>81</v>
      </c>
      <c r="H4" s="58" t="s">
        <v>82</v>
      </c>
      <c r="I4" s="58" t="s">
        <v>8</v>
      </c>
      <c r="J4" s="59" t="s">
        <v>83</v>
      </c>
      <c r="K4" s="59" t="s">
        <v>84</v>
      </c>
      <c r="L4" s="59" t="s">
        <v>85</v>
      </c>
      <c r="M4" s="59" t="s">
        <v>27</v>
      </c>
      <c r="N4" s="60" t="s">
        <v>9</v>
      </c>
    </row>
    <row r="5" spans="1:14" s="56" customFormat="1" ht="30" customHeight="1" thickTop="1" x14ac:dyDescent="0.2">
      <c r="A5" s="40"/>
      <c r="B5" s="41"/>
      <c r="C5" s="41"/>
      <c r="D5" s="41"/>
      <c r="E5" s="41"/>
      <c r="F5" s="41"/>
      <c r="G5" s="41"/>
      <c r="H5" s="41">
        <v>42211</v>
      </c>
      <c r="I5" s="42" t="s">
        <v>12</v>
      </c>
      <c r="J5" s="43">
        <f>J6+J9</f>
        <v>109000</v>
      </c>
      <c r="K5" s="43">
        <f t="shared" ref="K5:L5" si="2">K6+K9</f>
        <v>136250</v>
      </c>
      <c r="L5" s="43">
        <f t="shared" si="2"/>
        <v>129710</v>
      </c>
      <c r="M5" s="44"/>
      <c r="N5" s="45"/>
    </row>
    <row r="6" spans="1:14" s="56" customFormat="1" ht="30" customHeight="1" x14ac:dyDescent="0.2">
      <c r="A6" s="46" t="s">
        <v>94</v>
      </c>
      <c r="B6" s="47" t="s">
        <v>95</v>
      </c>
      <c r="C6" s="47" t="s">
        <v>15</v>
      </c>
      <c r="D6" s="47" t="s">
        <v>13</v>
      </c>
      <c r="E6" s="47" t="s">
        <v>18</v>
      </c>
      <c r="F6" s="47" t="s">
        <v>103</v>
      </c>
      <c r="G6" s="47" t="s">
        <v>86</v>
      </c>
      <c r="H6" s="47" t="s">
        <v>11</v>
      </c>
      <c r="I6" s="48" t="s">
        <v>87</v>
      </c>
      <c r="J6" s="49">
        <f>SUM(J7:J8)</f>
        <v>99000</v>
      </c>
      <c r="K6" s="49">
        <f t="shared" ref="K6:L6" si="3">SUM(K7:K8)</f>
        <v>123750</v>
      </c>
      <c r="L6" s="49">
        <f t="shared" si="3"/>
        <v>117810</v>
      </c>
      <c r="M6" s="50" t="s">
        <v>10</v>
      </c>
      <c r="N6" s="51" t="s">
        <v>39</v>
      </c>
    </row>
    <row r="7" spans="1:14" ht="30" customHeight="1" x14ac:dyDescent="0.2">
      <c r="A7" s="19"/>
      <c r="B7" s="14"/>
      <c r="C7" s="14"/>
      <c r="D7" s="14"/>
      <c r="E7" s="6"/>
      <c r="F7" s="6"/>
      <c r="G7" s="6"/>
      <c r="H7" s="6" t="s">
        <v>11</v>
      </c>
      <c r="I7" s="7" t="s">
        <v>88</v>
      </c>
      <c r="J7" s="8">
        <v>87000</v>
      </c>
      <c r="K7" s="9">
        <f t="shared" ref="K7:K8" si="4">J7*1.25</f>
        <v>108750</v>
      </c>
      <c r="L7" s="8">
        <f>J7*1.19</f>
        <v>103530</v>
      </c>
      <c r="M7" s="10"/>
      <c r="N7" s="11"/>
    </row>
    <row r="8" spans="1:14" ht="30" customHeight="1" x14ac:dyDescent="0.2">
      <c r="A8" s="19"/>
      <c r="B8" s="14"/>
      <c r="C8" s="14"/>
      <c r="D8" s="14"/>
      <c r="E8" s="6"/>
      <c r="F8" s="6"/>
      <c r="G8" s="6"/>
      <c r="H8" s="6" t="s">
        <v>11</v>
      </c>
      <c r="I8" s="7" t="s">
        <v>89</v>
      </c>
      <c r="J8" s="8">
        <v>12000</v>
      </c>
      <c r="K8" s="9">
        <f t="shared" si="4"/>
        <v>15000</v>
      </c>
      <c r="L8" s="8">
        <f>J8*1.19</f>
        <v>14280</v>
      </c>
      <c r="M8" s="10"/>
      <c r="N8" s="11"/>
    </row>
    <row r="9" spans="1:14" s="56" customFormat="1" ht="30" customHeight="1" x14ac:dyDescent="0.2">
      <c r="A9" s="52" t="s">
        <v>96</v>
      </c>
      <c r="B9" s="53" t="s">
        <v>97</v>
      </c>
      <c r="C9" s="47" t="s">
        <v>20</v>
      </c>
      <c r="D9" s="53"/>
      <c r="E9" s="47"/>
      <c r="F9" s="47"/>
      <c r="G9" s="47"/>
      <c r="H9" s="47" t="s">
        <v>11</v>
      </c>
      <c r="I9" s="54" t="s">
        <v>90</v>
      </c>
      <c r="J9" s="49">
        <v>10000</v>
      </c>
      <c r="K9" s="49">
        <f>J9*1.25</f>
        <v>12500</v>
      </c>
      <c r="L9" s="49">
        <f>J9*1.19</f>
        <v>11900</v>
      </c>
      <c r="M9" s="50" t="s">
        <v>10</v>
      </c>
      <c r="N9" s="51"/>
    </row>
    <row r="10" spans="1:14" s="56" customFormat="1" ht="30" customHeight="1" x14ac:dyDescent="0.2">
      <c r="A10" s="18"/>
      <c r="B10" s="1"/>
      <c r="C10" s="1"/>
      <c r="D10" s="1"/>
      <c r="E10" s="1"/>
      <c r="F10" s="12"/>
      <c r="G10" s="1"/>
      <c r="H10" s="1">
        <v>42242</v>
      </c>
      <c r="I10" s="2" t="s">
        <v>22</v>
      </c>
      <c r="J10" s="17">
        <f>SUM(J11:J12)</f>
        <v>14500</v>
      </c>
      <c r="K10" s="17">
        <f t="shared" ref="K10:L10" si="5">SUM(K11:K12)</f>
        <v>18125</v>
      </c>
      <c r="L10" s="17">
        <f t="shared" si="5"/>
        <v>17465</v>
      </c>
      <c r="M10" s="4"/>
      <c r="N10" s="5"/>
    </row>
    <row r="11" spans="1:14" ht="30" customHeight="1" x14ac:dyDescent="0.2">
      <c r="A11" s="20" t="s">
        <v>98</v>
      </c>
      <c r="B11" s="6" t="s">
        <v>99</v>
      </c>
      <c r="C11" s="13" t="s">
        <v>20</v>
      </c>
      <c r="D11" s="6"/>
      <c r="E11" s="6"/>
      <c r="F11" s="14"/>
      <c r="G11" s="6"/>
      <c r="H11" s="6" t="s">
        <v>21</v>
      </c>
      <c r="I11" s="7" t="s">
        <v>91</v>
      </c>
      <c r="J11" s="15">
        <v>3500</v>
      </c>
      <c r="K11" s="15">
        <f>J11*1.25</f>
        <v>4375</v>
      </c>
      <c r="L11" s="15">
        <f>J11*1.25</f>
        <v>4375</v>
      </c>
      <c r="M11" s="10" t="s">
        <v>10</v>
      </c>
      <c r="N11" s="16"/>
    </row>
    <row r="12" spans="1:14" ht="30" customHeight="1" x14ac:dyDescent="0.2">
      <c r="A12" s="20" t="s">
        <v>100</v>
      </c>
      <c r="B12" s="6" t="s">
        <v>101</v>
      </c>
      <c r="C12" s="13" t="s">
        <v>20</v>
      </c>
      <c r="D12" s="6"/>
      <c r="E12" s="6"/>
      <c r="F12" s="14"/>
      <c r="G12" s="6"/>
      <c r="H12" s="6" t="s">
        <v>11</v>
      </c>
      <c r="I12" s="7" t="s">
        <v>92</v>
      </c>
      <c r="J12" s="15">
        <v>11000</v>
      </c>
      <c r="K12" s="15">
        <f>J12*1.25</f>
        <v>13750</v>
      </c>
      <c r="L12" s="15">
        <f>J12*1.19</f>
        <v>13090</v>
      </c>
      <c r="M12" s="10" t="s">
        <v>10</v>
      </c>
      <c r="N12" s="16"/>
    </row>
    <row r="13" spans="1:14" s="56" customFormat="1" ht="30" customHeight="1" x14ac:dyDescent="0.2">
      <c r="A13" s="18"/>
      <c r="B13" s="38"/>
      <c r="C13" s="1"/>
      <c r="D13" s="1"/>
      <c r="E13" s="1"/>
      <c r="F13" s="1"/>
      <c r="G13" s="1"/>
      <c r="H13" s="1">
        <v>42621</v>
      </c>
      <c r="I13" s="2" t="s">
        <v>16</v>
      </c>
      <c r="J13" s="17">
        <f>J14</f>
        <v>8000</v>
      </c>
      <c r="K13" s="17">
        <f t="shared" ref="K13:L13" si="6">K14</f>
        <v>10000</v>
      </c>
      <c r="L13" s="17">
        <f t="shared" si="6"/>
        <v>8000</v>
      </c>
      <c r="M13" s="4"/>
      <c r="N13" s="5"/>
    </row>
    <row r="14" spans="1:14" s="56" customFormat="1" ht="30" customHeight="1" thickBot="1" x14ac:dyDescent="0.25">
      <c r="A14" s="46" t="s">
        <v>102</v>
      </c>
      <c r="B14" s="47" t="s">
        <v>62</v>
      </c>
      <c r="C14" s="47" t="s">
        <v>20</v>
      </c>
      <c r="D14" s="47"/>
      <c r="E14" s="47"/>
      <c r="F14" s="47"/>
      <c r="G14" s="47"/>
      <c r="H14" s="47" t="s">
        <v>19</v>
      </c>
      <c r="I14" s="54" t="s">
        <v>93</v>
      </c>
      <c r="J14" s="55">
        <v>8000</v>
      </c>
      <c r="K14" s="55">
        <f>J14*1.25</f>
        <v>10000</v>
      </c>
      <c r="L14" s="55">
        <f>J14</f>
        <v>8000</v>
      </c>
      <c r="M14" s="50" t="s">
        <v>10</v>
      </c>
      <c r="N14" s="51"/>
    </row>
    <row r="15" spans="1:14" ht="30" customHeight="1" thickTop="1" thickBot="1" x14ac:dyDescent="0.25">
      <c r="A15" s="72"/>
      <c r="B15" s="66"/>
      <c r="C15" s="67"/>
      <c r="D15" s="67"/>
      <c r="E15" s="68"/>
      <c r="F15" s="67"/>
      <c r="G15" s="66"/>
      <c r="H15" s="68"/>
      <c r="I15" s="69" t="s">
        <v>0</v>
      </c>
      <c r="J15" s="70">
        <f>J5+J10+J13</f>
        <v>131500</v>
      </c>
      <c r="K15" s="70">
        <f>K5+K10+K13</f>
        <v>164375</v>
      </c>
      <c r="L15" s="70">
        <f>L5+L10+L13</f>
        <v>155175</v>
      </c>
      <c r="M15" s="71"/>
      <c r="N15" s="73"/>
    </row>
    <row r="16" spans="1:14" ht="13.5" thickTop="1" x14ac:dyDescent="0.2"/>
  </sheetData>
  <mergeCells count="1">
    <mergeCell ref="A2:N2"/>
  </mergeCells>
  <pageMargins left="0.70866141732283472" right="0.70866141732283472" top="0.55118110236220474" bottom="0.35433070866141736" header="0.11811023622047245" footer="0.11811023622047245"/>
  <pageSetup paperSize="9" scale="51" fitToHeight="0" orientation="landscape" horizontalDpi="0" verticalDpi="0" r:id="rId1"/>
  <headerFooter>
    <oddHeader>&amp;L&amp;"Calibri,Uobičajeno"Upravno vijeće
18.12.2024.&amp;C&amp;"-,Uobičajeno"Plan nabave dugotrajne nefinancijske imovine za 2025. godinu &amp;R55. sjednica T</oddHeader>
    <oddFooter>&amp;L&amp;"-,Uobičajeno"&amp;11Nastavni zavod za javno zdravstvo "Dr. Andrija Štampar"&amp;C&amp;A&amp;R&amp;"-,Uobičajeno"&amp;P/&amp;N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2025</vt:lpstr>
      <vt:lpstr>Nerealizirano 2024-&gt;2025</vt:lpstr>
      <vt:lpstr>'PLAN 2025'!Ispis_naslova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2024-12-16T16:19:28Z</cp:lastPrinted>
  <dcterms:created xsi:type="dcterms:W3CDTF">2013-12-12T13:21:36Z</dcterms:created>
  <dcterms:modified xsi:type="dcterms:W3CDTF">2024-12-16T16:20:21Z</dcterms:modified>
</cp:coreProperties>
</file>