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5/3. PLAN 2025 - II. REBALANS/"/>
    </mc:Choice>
  </mc:AlternateContent>
  <xr:revisionPtr revIDLastSave="314" documentId="8_{579731AA-1FD0-4432-BB20-C681D9B4DF9E}" xr6:coauthVersionLast="47" xr6:coauthVersionMax="47" xr10:uidLastSave="{368E646D-80FB-4419-BF11-E629FEEFB907}"/>
  <bookViews>
    <workbookView xWindow="-120" yWindow="-120" windowWidth="29040" windowHeight="15840" xr2:uid="{00000000-000D-0000-FFFF-FFFF00000000}"/>
  </bookViews>
  <sheets>
    <sheet name="Plan 2025" sheetId="4" r:id="rId1"/>
    <sheet name="2024 -&gt; 2025" sheetId="7" r:id="rId2"/>
  </sheets>
  <definedNames>
    <definedName name="_xlnm._FilterDatabase" localSheetId="0" hidden="1">'Plan 2025'!$A$4:$P$362</definedName>
    <definedName name="_xlnm.Print_Titles" localSheetId="1">'2024 -&gt; 2025'!$4:$4</definedName>
    <definedName name="_xlnm.Print_Titles" localSheetId="0">'Plan 2025'!$4:$4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1" i="4" l="1"/>
  <c r="N178" i="4" l="1"/>
  <c r="N362" i="4"/>
  <c r="N179" i="4"/>
  <c r="N180" i="4"/>
  <c r="N207" i="4"/>
  <c r="L6" i="4"/>
  <c r="L5" i="4"/>
  <c r="K3" i="4"/>
  <c r="L345" i="4"/>
  <c r="J227" i="4"/>
  <c r="K227" i="4"/>
  <c r="J360" i="4"/>
  <c r="K360" i="4"/>
  <c r="I360" i="4"/>
  <c r="J358" i="4"/>
  <c r="K358" i="4"/>
  <c r="I358" i="4"/>
  <c r="J348" i="4"/>
  <c r="K348" i="4"/>
  <c r="I348" i="4"/>
  <c r="J346" i="4"/>
  <c r="K346" i="4"/>
  <c r="I346" i="4"/>
  <c r="J340" i="4"/>
  <c r="J339" i="4" s="1"/>
  <c r="K340" i="4"/>
  <c r="K339" i="4" s="1"/>
  <c r="J332" i="4"/>
  <c r="K332" i="4"/>
  <c r="I332" i="4"/>
  <c r="J319" i="4"/>
  <c r="K319" i="4"/>
  <c r="I319" i="4"/>
  <c r="J312" i="4"/>
  <c r="K312" i="4"/>
  <c r="J300" i="4"/>
  <c r="K300" i="4"/>
  <c r="J296" i="4"/>
  <c r="K296" i="4"/>
  <c r="I296" i="4"/>
  <c r="J282" i="4"/>
  <c r="K282" i="4"/>
  <c r="I282" i="4"/>
  <c r="J268" i="4"/>
  <c r="K268" i="4"/>
  <c r="I268" i="4"/>
  <c r="J253" i="4"/>
  <c r="K253" i="4"/>
  <c r="J249" i="4"/>
  <c r="K249" i="4"/>
  <c r="I249" i="4"/>
  <c r="J218" i="4"/>
  <c r="K218" i="4"/>
  <c r="I218" i="4"/>
  <c r="J215" i="4"/>
  <c r="K215" i="4"/>
  <c r="I215" i="4"/>
  <c r="J212" i="4"/>
  <c r="K212" i="4"/>
  <c r="I212" i="4"/>
  <c r="J210" i="4"/>
  <c r="K210" i="4"/>
  <c r="I210" i="4"/>
  <c r="J207" i="4"/>
  <c r="K207" i="4"/>
  <c r="I207" i="4"/>
  <c r="J204" i="4"/>
  <c r="K204" i="4"/>
  <c r="I204" i="4"/>
  <c r="J180" i="4"/>
  <c r="K180" i="4"/>
  <c r="J174" i="4"/>
  <c r="K174" i="4"/>
  <c r="I174" i="4"/>
  <c r="J172" i="4"/>
  <c r="K172" i="4"/>
  <c r="J169" i="4"/>
  <c r="K169" i="4"/>
  <c r="J158" i="4"/>
  <c r="K158" i="4"/>
  <c r="I158" i="4"/>
  <c r="J155" i="4"/>
  <c r="K155" i="4"/>
  <c r="J152" i="4"/>
  <c r="K152" i="4"/>
  <c r="I152" i="4"/>
  <c r="K146" i="4"/>
  <c r="J140" i="4"/>
  <c r="K140" i="4"/>
  <c r="K139" i="4" s="1"/>
  <c r="J134" i="4"/>
  <c r="K134" i="4"/>
  <c r="I134" i="4"/>
  <c r="J128" i="4"/>
  <c r="J127" i="4" s="1"/>
  <c r="K128" i="4"/>
  <c r="K127" i="4" s="1"/>
  <c r="J109" i="4"/>
  <c r="K109" i="4"/>
  <c r="J56" i="4"/>
  <c r="K56" i="4"/>
  <c r="J52" i="4"/>
  <c r="K52" i="4"/>
  <c r="J47" i="4"/>
  <c r="J46" i="4" s="1"/>
  <c r="K47" i="4"/>
  <c r="K46" i="4" s="1"/>
  <c r="J40" i="4"/>
  <c r="K40" i="4"/>
  <c r="I40" i="4"/>
  <c r="J37" i="4"/>
  <c r="J36" i="4" s="1"/>
  <c r="K37" i="4"/>
  <c r="K36" i="4" s="1"/>
  <c r="J34" i="4"/>
  <c r="K34" i="4"/>
  <c r="I34" i="4"/>
  <c r="J23" i="4"/>
  <c r="K23" i="4"/>
  <c r="J16" i="4"/>
  <c r="K16" i="4"/>
  <c r="J11" i="4"/>
  <c r="K11" i="4"/>
  <c r="J8" i="4"/>
  <c r="K8" i="4"/>
  <c r="J5" i="4"/>
  <c r="K5" i="4"/>
  <c r="I227" i="4"/>
  <c r="I253" i="4"/>
  <c r="I312" i="4"/>
  <c r="L330" i="4"/>
  <c r="N330" i="4" s="1"/>
  <c r="L108" i="4"/>
  <c r="L361" i="4"/>
  <c r="L360" i="4" s="1"/>
  <c r="L359" i="4"/>
  <c r="L358" i="4" s="1"/>
  <c r="L357" i="4"/>
  <c r="L356" i="4"/>
  <c r="L355" i="4"/>
  <c r="L354" i="4"/>
  <c r="L353" i="4"/>
  <c r="L352" i="4"/>
  <c r="L351" i="4"/>
  <c r="L350" i="4"/>
  <c r="L349" i="4"/>
  <c r="L347" i="4"/>
  <c r="L346" i="4" s="1"/>
  <c r="L344" i="4"/>
  <c r="L343" i="4"/>
  <c r="L338" i="4"/>
  <c r="L337" i="4"/>
  <c r="L336" i="4"/>
  <c r="L335" i="4"/>
  <c r="M335" i="4" s="1"/>
  <c r="L334" i="4"/>
  <c r="N334" i="4" s="1"/>
  <c r="L333" i="4"/>
  <c r="L331" i="4"/>
  <c r="N331" i="4" s="1"/>
  <c r="L329" i="4"/>
  <c r="L328" i="4"/>
  <c r="L327" i="4"/>
  <c r="L326" i="4"/>
  <c r="L325" i="4"/>
  <c r="L324" i="4"/>
  <c r="L323" i="4"/>
  <c r="L322" i="4"/>
  <c r="L321" i="4"/>
  <c r="L320" i="4"/>
  <c r="L318" i="4"/>
  <c r="L317" i="4"/>
  <c r="L316" i="4"/>
  <c r="L315" i="4"/>
  <c r="L314" i="4"/>
  <c r="L313" i="4"/>
  <c r="L310" i="4"/>
  <c r="M310" i="4" s="1"/>
  <c r="L309" i="4"/>
  <c r="L308" i="4"/>
  <c r="L307" i="4"/>
  <c r="L306" i="4"/>
  <c r="L305" i="4"/>
  <c r="L304" i="4"/>
  <c r="L302" i="4"/>
  <c r="L301" i="4"/>
  <c r="L299" i="4"/>
  <c r="L298" i="4"/>
  <c r="L297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1" i="4"/>
  <c r="L250" i="4"/>
  <c r="L248" i="4"/>
  <c r="M248" i="4" s="1"/>
  <c r="L247" i="4"/>
  <c r="M247" i="4" s="1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5" i="4"/>
  <c r="L224" i="4"/>
  <c r="N224" i="4" s="1"/>
  <c r="L223" i="4"/>
  <c r="L222" i="4"/>
  <c r="L221" i="4"/>
  <c r="L220" i="4"/>
  <c r="L219" i="4"/>
  <c r="L217" i="4"/>
  <c r="L216" i="4"/>
  <c r="L215" i="4" s="1"/>
  <c r="L214" i="4"/>
  <c r="L213" i="4"/>
  <c r="L211" i="4"/>
  <c r="L210" i="4" s="1"/>
  <c r="L209" i="4"/>
  <c r="L208" i="4"/>
  <c r="L206" i="4"/>
  <c r="L205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N182" i="4" s="1"/>
  <c r="L181" i="4"/>
  <c r="L177" i="4"/>
  <c r="L176" i="4"/>
  <c r="L175" i="4"/>
  <c r="L173" i="4"/>
  <c r="L172" i="4" s="1"/>
  <c r="L171" i="4"/>
  <c r="L170" i="4"/>
  <c r="L167" i="4"/>
  <c r="L166" i="4"/>
  <c r="L165" i="4"/>
  <c r="L164" i="4"/>
  <c r="L163" i="4"/>
  <c r="L162" i="4"/>
  <c r="L161" i="4"/>
  <c r="L160" i="4"/>
  <c r="L159" i="4"/>
  <c r="L157" i="4"/>
  <c r="L156" i="4"/>
  <c r="L153" i="4"/>
  <c r="L152" i="4" s="1"/>
  <c r="L151" i="4"/>
  <c r="L150" i="4"/>
  <c r="L148" i="4"/>
  <c r="L147" i="4"/>
  <c r="L144" i="4"/>
  <c r="L142" i="4"/>
  <c r="L141" i="4"/>
  <c r="L140" i="4" s="1"/>
  <c r="L138" i="4"/>
  <c r="L137" i="4"/>
  <c r="L136" i="4"/>
  <c r="L135" i="4"/>
  <c r="L133" i="4"/>
  <c r="L132" i="4"/>
  <c r="L131" i="4"/>
  <c r="L130" i="4"/>
  <c r="L129" i="4"/>
  <c r="L126" i="4"/>
  <c r="L125" i="4"/>
  <c r="L124" i="4"/>
  <c r="L123" i="4"/>
  <c r="L122" i="4"/>
  <c r="L121" i="4"/>
  <c r="L120" i="4"/>
  <c r="L119" i="4"/>
  <c r="M119" i="4" s="1"/>
  <c r="L118" i="4"/>
  <c r="M118" i="4" s="1"/>
  <c r="L117" i="4"/>
  <c r="L116" i="4"/>
  <c r="L115" i="4"/>
  <c r="L114" i="4"/>
  <c r="L113" i="4"/>
  <c r="L112" i="4"/>
  <c r="L111" i="4"/>
  <c r="L110" i="4"/>
  <c r="L107" i="4"/>
  <c r="L106" i="4"/>
  <c r="L105" i="4"/>
  <c r="L104" i="4"/>
  <c r="L103" i="4"/>
  <c r="L102" i="4"/>
  <c r="L101" i="4"/>
  <c r="M101" i="4" s="1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4" i="4"/>
  <c r="L53" i="4"/>
  <c r="L50" i="4"/>
  <c r="L49" i="4"/>
  <c r="L48" i="4"/>
  <c r="L45" i="4"/>
  <c r="L44" i="4"/>
  <c r="L43" i="4"/>
  <c r="L42" i="4"/>
  <c r="L41" i="4"/>
  <c r="L39" i="4"/>
  <c r="L38" i="4"/>
  <c r="L35" i="4"/>
  <c r="L34" i="4" s="1"/>
  <c r="L33" i="4"/>
  <c r="L32" i="4"/>
  <c r="L31" i="4"/>
  <c r="L30" i="4"/>
  <c r="L29" i="4"/>
  <c r="L28" i="4"/>
  <c r="L27" i="4"/>
  <c r="L26" i="4"/>
  <c r="L25" i="4"/>
  <c r="L24" i="4"/>
  <c r="L22" i="4"/>
  <c r="L21" i="4"/>
  <c r="L20" i="4"/>
  <c r="L19" i="4"/>
  <c r="L18" i="4"/>
  <c r="N18" i="4" s="1"/>
  <c r="L17" i="4"/>
  <c r="L14" i="4"/>
  <c r="L13" i="4"/>
  <c r="N13" i="4" s="1"/>
  <c r="L12" i="4"/>
  <c r="L10" i="4"/>
  <c r="L9" i="4"/>
  <c r="L8" i="4" s="1"/>
  <c r="L7" i="4"/>
  <c r="K13" i="7"/>
  <c r="J13" i="7"/>
  <c r="K23" i="7"/>
  <c r="K21" i="7"/>
  <c r="K15" i="7"/>
  <c r="K7" i="7"/>
  <c r="K6" i="7"/>
  <c r="K11" i="7"/>
  <c r="K10" i="7" s="1"/>
  <c r="J11" i="7"/>
  <c r="J10" i="7" s="1"/>
  <c r="I10" i="7"/>
  <c r="I8" i="7"/>
  <c r="K5" i="7"/>
  <c r="I5" i="7"/>
  <c r="M330" i="4" l="1"/>
  <c r="K252" i="4"/>
  <c r="J311" i="4"/>
  <c r="J168" i="4"/>
  <c r="K154" i="4"/>
  <c r="J55" i="4"/>
  <c r="J51" i="4" s="1"/>
  <c r="I252" i="4"/>
  <c r="L155" i="4"/>
  <c r="L204" i="4"/>
  <c r="L11" i="4"/>
  <c r="L37" i="4"/>
  <c r="L36" i="4" s="1"/>
  <c r="L47" i="4"/>
  <c r="L46" i="4" s="1"/>
  <c r="L56" i="4"/>
  <c r="L109" i="4"/>
  <c r="L128" i="4"/>
  <c r="L127" i="4" s="1"/>
  <c r="L169" i="4"/>
  <c r="L253" i="4"/>
  <c r="L296" i="4"/>
  <c r="J15" i="4"/>
  <c r="N118" i="4"/>
  <c r="L23" i="4"/>
  <c r="L134" i="4"/>
  <c r="L40" i="4"/>
  <c r="L52" i="4"/>
  <c r="L180" i="4"/>
  <c r="L179" i="4" s="1"/>
  <c r="L212" i="4"/>
  <c r="L218" i="4"/>
  <c r="L249" i="4"/>
  <c r="L268" i="4"/>
  <c r="N248" i="4"/>
  <c r="L158" i="4"/>
  <c r="L174" i="4"/>
  <c r="L168" i="4" s="1"/>
  <c r="L207" i="4"/>
  <c r="L282" i="4"/>
  <c r="K55" i="4"/>
  <c r="K51" i="4" s="1"/>
  <c r="N335" i="4"/>
  <c r="N6" i="4"/>
  <c r="N119" i="4"/>
  <c r="N247" i="4"/>
  <c r="L16" i="4"/>
  <c r="M224" i="4"/>
  <c r="L227" i="4"/>
  <c r="L312" i="4"/>
  <c r="L348" i="4"/>
  <c r="M250" i="4"/>
  <c r="I311" i="4"/>
  <c r="K145" i="4"/>
  <c r="L332" i="4"/>
  <c r="N310" i="4"/>
  <c r="K168" i="4"/>
  <c r="J252" i="4"/>
  <c r="L319" i="4"/>
  <c r="N333" i="4"/>
  <c r="K179" i="4"/>
  <c r="K178" i="4" s="1"/>
  <c r="J179" i="4"/>
  <c r="J178" i="4" s="1"/>
  <c r="J154" i="4"/>
  <c r="K15" i="4"/>
  <c r="J12" i="7"/>
  <c r="K12" i="7"/>
  <c r="I12" i="7"/>
  <c r="I14" i="7"/>
  <c r="I18" i="7"/>
  <c r="K20" i="7"/>
  <c r="I20" i="7"/>
  <c r="K22" i="7"/>
  <c r="I22" i="7"/>
  <c r="I24" i="7"/>
  <c r="J29" i="7"/>
  <c r="I29" i="7"/>
  <c r="K28" i="7"/>
  <c r="J28" i="7"/>
  <c r="K27" i="7"/>
  <c r="J27" i="7"/>
  <c r="K26" i="7"/>
  <c r="J26" i="7"/>
  <c r="K25" i="7"/>
  <c r="K24" i="7" s="1"/>
  <c r="J25" i="7"/>
  <c r="J24" i="7" s="1"/>
  <c r="K32" i="7"/>
  <c r="J32" i="7"/>
  <c r="J23" i="7"/>
  <c r="J22" i="7" s="1"/>
  <c r="J21" i="7"/>
  <c r="J20" i="7" s="1"/>
  <c r="K19" i="7"/>
  <c r="K18" i="7" s="1"/>
  <c r="J19" i="7"/>
  <c r="J18" i="7" s="1"/>
  <c r="K16" i="7"/>
  <c r="K14" i="7" s="1"/>
  <c r="J16" i="7"/>
  <c r="J15" i="7"/>
  <c r="J14" i="7" s="1"/>
  <c r="K9" i="7"/>
  <c r="J9" i="7"/>
  <c r="J8" i="7" s="1"/>
  <c r="K31" i="7"/>
  <c r="J31" i="7"/>
  <c r="K30" i="7"/>
  <c r="K29" i="7" s="1"/>
  <c r="J30" i="7"/>
  <c r="J7" i="7"/>
  <c r="J6" i="7"/>
  <c r="I17" i="7"/>
  <c r="J149" i="4"/>
  <c r="J146" i="4" s="1"/>
  <c r="J145" i="4" s="1"/>
  <c r="I47" i="4"/>
  <c r="I46" i="4" s="1"/>
  <c r="I128" i="4"/>
  <c r="I127" i="4" s="1"/>
  <c r="I52" i="4"/>
  <c r="I56" i="4"/>
  <c r="I109" i="4"/>
  <c r="I149" i="4"/>
  <c r="I155" i="4"/>
  <c r="I154" i="4" s="1"/>
  <c r="I169" i="4"/>
  <c r="I180" i="4"/>
  <c r="I5" i="4"/>
  <c r="I8" i="4"/>
  <c r="I11" i="4"/>
  <c r="I16" i="4"/>
  <c r="I23" i="4"/>
  <c r="I37" i="4"/>
  <c r="I36" i="4" s="1"/>
  <c r="I172" i="4"/>
  <c r="I140" i="4"/>
  <c r="I139" i="4" s="1"/>
  <c r="K226" i="4" l="1"/>
  <c r="K362" i="4" s="1"/>
  <c r="K1" i="4" s="1"/>
  <c r="J226" i="4"/>
  <c r="L154" i="4"/>
  <c r="L178" i="4"/>
  <c r="L252" i="4"/>
  <c r="L55" i="4"/>
  <c r="L15" i="4"/>
  <c r="I146" i="4"/>
  <c r="I145" i="4" s="1"/>
  <c r="L149" i="4"/>
  <c r="L146" i="4" s="1"/>
  <c r="L145" i="4" s="1"/>
  <c r="L311" i="4"/>
  <c r="N332" i="4"/>
  <c r="I168" i="4"/>
  <c r="I55" i="4"/>
  <c r="I51" i="4" s="1"/>
  <c r="K8" i="7"/>
  <c r="K3" i="7"/>
  <c r="K33" i="7"/>
  <c r="I33" i="7"/>
  <c r="J17" i="7"/>
  <c r="K17" i="7" s="1"/>
  <c r="I3" i="7"/>
  <c r="I1" i="7" s="1"/>
  <c r="J33" i="7"/>
  <c r="J3" i="7"/>
  <c r="J1" i="7" s="1"/>
  <c r="J5" i="7"/>
  <c r="I179" i="4"/>
  <c r="I178" i="4" s="1"/>
  <c r="I15" i="4"/>
  <c r="N211" i="4"/>
  <c r="N206" i="4"/>
  <c r="N203" i="4"/>
  <c r="N201" i="4"/>
  <c r="N148" i="4"/>
  <c r="N142" i="4"/>
  <c r="N138" i="4"/>
  <c r="N136" i="4"/>
  <c r="N108" i="4"/>
  <c r="N345" i="4"/>
  <c r="N336" i="4"/>
  <c r="M334" i="4"/>
  <c r="N302" i="4"/>
  <c r="N289" i="4"/>
  <c r="N286" i="4"/>
  <c r="N35" i="4"/>
  <c r="N25" i="4"/>
  <c r="I342" i="4"/>
  <c r="L342" i="4" s="1"/>
  <c r="I341" i="4"/>
  <c r="I303" i="4"/>
  <c r="I340" i="4" l="1"/>
  <c r="I339" i="4" s="1"/>
  <c r="L341" i="4"/>
  <c r="L340" i="4" s="1"/>
  <c r="L339" i="4" s="1"/>
  <c r="I3" i="4"/>
  <c r="L303" i="4"/>
  <c r="L300" i="4" s="1"/>
  <c r="L226" i="4" s="1"/>
  <c r="I300" i="4"/>
  <c r="I226" i="4" s="1"/>
  <c r="N34" i="4"/>
  <c r="I362" i="4"/>
  <c r="N210" i="4"/>
  <c r="L51" i="4"/>
  <c r="K1" i="7"/>
  <c r="N12" i="4"/>
  <c r="M22" i="4"/>
  <c r="N22" i="4"/>
  <c r="M31" i="4"/>
  <c r="N31" i="4"/>
  <c r="M43" i="4"/>
  <c r="N43" i="4"/>
  <c r="M233" i="4"/>
  <c r="N233" i="4"/>
  <c r="M237" i="4"/>
  <c r="N237" i="4"/>
  <c r="M245" i="4"/>
  <c r="N245" i="4"/>
  <c r="M258" i="4"/>
  <c r="N258" i="4"/>
  <c r="M262" i="4"/>
  <c r="N262" i="4"/>
  <c r="M271" i="4"/>
  <c r="N271" i="4"/>
  <c r="M275" i="4"/>
  <c r="N275" i="4"/>
  <c r="M284" i="4"/>
  <c r="N284" i="4"/>
  <c r="M288" i="4"/>
  <c r="N288" i="4"/>
  <c r="M292" i="4"/>
  <c r="N292" i="4"/>
  <c r="N297" i="4"/>
  <c r="M307" i="4"/>
  <c r="N307" i="4"/>
  <c r="M318" i="4"/>
  <c r="N318" i="4"/>
  <c r="M323" i="4"/>
  <c r="N323" i="4"/>
  <c r="M327" i="4"/>
  <c r="N327" i="4"/>
  <c r="M338" i="4"/>
  <c r="N338" i="4"/>
  <c r="M356" i="4"/>
  <c r="N356" i="4"/>
  <c r="M58" i="4"/>
  <c r="N58" i="4"/>
  <c r="M66" i="4"/>
  <c r="N66" i="4"/>
  <c r="M74" i="4"/>
  <c r="N74" i="4"/>
  <c r="M82" i="4"/>
  <c r="N82" i="4"/>
  <c r="M90" i="4"/>
  <c r="N90" i="4"/>
  <c r="M94" i="4"/>
  <c r="N94" i="4"/>
  <c r="M98" i="4"/>
  <c r="N98" i="4"/>
  <c r="M106" i="4"/>
  <c r="N106" i="4"/>
  <c r="M111" i="4"/>
  <c r="N111" i="4"/>
  <c r="M115" i="4"/>
  <c r="N115" i="4"/>
  <c r="M121" i="4"/>
  <c r="N121" i="4"/>
  <c r="M125" i="4"/>
  <c r="N125" i="4"/>
  <c r="M131" i="4"/>
  <c r="N131" i="4"/>
  <c r="M157" i="4"/>
  <c r="N157" i="4"/>
  <c r="M166" i="4"/>
  <c r="N166" i="4"/>
  <c r="N181" i="4"/>
  <c r="M193" i="4"/>
  <c r="N193" i="4"/>
  <c r="N213" i="4"/>
  <c r="M223" i="4"/>
  <c r="N223" i="4"/>
  <c r="M13" i="4"/>
  <c r="N24" i="4"/>
  <c r="M32" i="4"/>
  <c r="N32" i="4"/>
  <c r="M44" i="4"/>
  <c r="N44" i="4"/>
  <c r="M230" i="4"/>
  <c r="N230" i="4"/>
  <c r="M238" i="4"/>
  <c r="N238" i="4"/>
  <c r="M246" i="4"/>
  <c r="N246" i="4"/>
  <c r="M259" i="4"/>
  <c r="N259" i="4"/>
  <c r="M267" i="4"/>
  <c r="N267" i="4"/>
  <c r="M276" i="4"/>
  <c r="N276" i="4"/>
  <c r="M280" i="4"/>
  <c r="N280" i="4"/>
  <c r="M289" i="4"/>
  <c r="M293" i="4"/>
  <c r="N293" i="4"/>
  <c r="M304" i="4"/>
  <c r="N304" i="4"/>
  <c r="M308" i="4"/>
  <c r="N308" i="4"/>
  <c r="N320" i="4"/>
  <c r="M324" i="4"/>
  <c r="N324" i="4"/>
  <c r="M328" i="4"/>
  <c r="N328" i="4"/>
  <c r="M343" i="4"/>
  <c r="N343" i="4"/>
  <c r="M353" i="4"/>
  <c r="N353" i="4"/>
  <c r="N53" i="4"/>
  <c r="M63" i="4"/>
  <c r="N63" i="4"/>
  <c r="M75" i="4"/>
  <c r="N75" i="4"/>
  <c r="M83" i="4"/>
  <c r="N83" i="4"/>
  <c r="M91" i="4"/>
  <c r="N91" i="4"/>
  <c r="M112" i="4"/>
  <c r="N112" i="4"/>
  <c r="M151" i="4"/>
  <c r="N151" i="4"/>
  <c r="N9" i="4"/>
  <c r="M14" i="4"/>
  <c r="N14" i="4"/>
  <c r="M20" i="4"/>
  <c r="N20" i="4"/>
  <c r="M29" i="4"/>
  <c r="N29" i="4"/>
  <c r="M33" i="4"/>
  <c r="N33" i="4"/>
  <c r="N41" i="4"/>
  <c r="M45" i="4"/>
  <c r="N45" i="4"/>
  <c r="M231" i="4"/>
  <c r="N231" i="4"/>
  <c r="M235" i="4"/>
  <c r="N235" i="4"/>
  <c r="M239" i="4"/>
  <c r="N239" i="4"/>
  <c r="M243" i="4"/>
  <c r="N243" i="4"/>
  <c r="N250" i="4"/>
  <c r="M256" i="4"/>
  <c r="N256" i="4"/>
  <c r="M260" i="4"/>
  <c r="N260" i="4"/>
  <c r="M264" i="4"/>
  <c r="N264" i="4"/>
  <c r="N269" i="4"/>
  <c r="M273" i="4"/>
  <c r="N273" i="4"/>
  <c r="M277" i="4"/>
  <c r="N277" i="4"/>
  <c r="M281" i="4"/>
  <c r="N281" i="4"/>
  <c r="M286" i="4"/>
  <c r="M290" i="4"/>
  <c r="N290" i="4"/>
  <c r="M294" i="4"/>
  <c r="N294" i="4"/>
  <c r="M299" i="4"/>
  <c r="N299" i="4"/>
  <c r="M305" i="4"/>
  <c r="N305" i="4"/>
  <c r="M309" i="4"/>
  <c r="N309" i="4"/>
  <c r="M316" i="4"/>
  <c r="N316" i="4"/>
  <c r="M321" i="4"/>
  <c r="N321" i="4"/>
  <c r="M325" i="4"/>
  <c r="N325" i="4"/>
  <c r="M329" i="4"/>
  <c r="N329" i="4"/>
  <c r="M344" i="4"/>
  <c r="N344" i="4"/>
  <c r="M350" i="4"/>
  <c r="N350" i="4"/>
  <c r="M354" i="4"/>
  <c r="N354" i="4"/>
  <c r="N48" i="4"/>
  <c r="M54" i="4"/>
  <c r="N54" i="4"/>
  <c r="M60" i="4"/>
  <c r="N60" i="4"/>
  <c r="M64" i="4"/>
  <c r="N64" i="4"/>
  <c r="M68" i="4"/>
  <c r="N68" i="4"/>
  <c r="M72" i="4"/>
  <c r="N72" i="4"/>
  <c r="M76" i="4"/>
  <c r="N76" i="4"/>
  <c r="M80" i="4"/>
  <c r="N80" i="4"/>
  <c r="M84" i="4"/>
  <c r="N84" i="4"/>
  <c r="M88" i="4"/>
  <c r="N88" i="4"/>
  <c r="M92" i="4"/>
  <c r="N92" i="4"/>
  <c r="M96" i="4"/>
  <c r="N96" i="4"/>
  <c r="M100" i="4"/>
  <c r="N100" i="4"/>
  <c r="M104" i="4"/>
  <c r="N104" i="4"/>
  <c r="M108" i="4"/>
  <c r="M113" i="4"/>
  <c r="N113" i="4"/>
  <c r="M117" i="4"/>
  <c r="N117" i="4"/>
  <c r="M123" i="4"/>
  <c r="N123" i="4"/>
  <c r="N129" i="4"/>
  <c r="M133" i="4"/>
  <c r="N133" i="4"/>
  <c r="N147" i="4"/>
  <c r="N153" i="4"/>
  <c r="M160" i="4"/>
  <c r="N160" i="4"/>
  <c r="M164" i="4"/>
  <c r="N164" i="4"/>
  <c r="N170" i="4"/>
  <c r="M176" i="4"/>
  <c r="N176" i="4"/>
  <c r="M183" i="4"/>
  <c r="N183" i="4"/>
  <c r="M187" i="4"/>
  <c r="N187" i="4"/>
  <c r="M191" i="4"/>
  <c r="N191" i="4"/>
  <c r="M195" i="4"/>
  <c r="N195" i="4"/>
  <c r="M199" i="4"/>
  <c r="N199" i="4"/>
  <c r="M209" i="4"/>
  <c r="N209" i="4"/>
  <c r="N216" i="4"/>
  <c r="M221" i="4"/>
  <c r="N221" i="4"/>
  <c r="N359" i="4"/>
  <c r="M18" i="4"/>
  <c r="M27" i="4"/>
  <c r="N27" i="4"/>
  <c r="N38" i="4"/>
  <c r="M229" i="4"/>
  <c r="N229" i="4"/>
  <c r="M241" i="4"/>
  <c r="N241" i="4"/>
  <c r="N254" i="4"/>
  <c r="M266" i="4"/>
  <c r="N266" i="4"/>
  <c r="M279" i="4"/>
  <c r="N279" i="4"/>
  <c r="M314" i="4"/>
  <c r="N314" i="4"/>
  <c r="N347" i="4"/>
  <c r="M352" i="4"/>
  <c r="N352" i="4"/>
  <c r="M50" i="4"/>
  <c r="N50" i="4"/>
  <c r="M62" i="4"/>
  <c r="N62" i="4"/>
  <c r="M70" i="4"/>
  <c r="N70" i="4"/>
  <c r="M78" i="4"/>
  <c r="N78" i="4"/>
  <c r="M86" i="4"/>
  <c r="N86" i="4"/>
  <c r="M102" i="4"/>
  <c r="N102" i="4"/>
  <c r="N150" i="4"/>
  <c r="M162" i="4"/>
  <c r="N162" i="4"/>
  <c r="N173" i="4"/>
  <c r="M185" i="4"/>
  <c r="N185" i="4"/>
  <c r="M189" i="4"/>
  <c r="N189" i="4"/>
  <c r="M197" i="4"/>
  <c r="N197" i="4"/>
  <c r="N219" i="4"/>
  <c r="M7" i="4"/>
  <c r="N7" i="4"/>
  <c r="M19" i="4"/>
  <c r="N19" i="4"/>
  <c r="M28" i="4"/>
  <c r="N28" i="4"/>
  <c r="M39" i="4"/>
  <c r="N39" i="4"/>
  <c r="M234" i="4"/>
  <c r="N234" i="4"/>
  <c r="M242" i="4"/>
  <c r="N242" i="4"/>
  <c r="M255" i="4"/>
  <c r="N255" i="4"/>
  <c r="M263" i="4"/>
  <c r="N263" i="4"/>
  <c r="M272" i="4"/>
  <c r="N272" i="4"/>
  <c r="M285" i="4"/>
  <c r="N285" i="4"/>
  <c r="M298" i="4"/>
  <c r="N298" i="4"/>
  <c r="M315" i="4"/>
  <c r="N315" i="4"/>
  <c r="N349" i="4"/>
  <c r="M357" i="4"/>
  <c r="N357" i="4"/>
  <c r="M59" i="4"/>
  <c r="N59" i="4"/>
  <c r="M67" i="4"/>
  <c r="N67" i="4"/>
  <c r="M71" i="4"/>
  <c r="N71" i="4"/>
  <c r="M79" i="4"/>
  <c r="N79" i="4"/>
  <c r="M87" i="4"/>
  <c r="N87" i="4"/>
  <c r="M95" i="4"/>
  <c r="N95" i="4"/>
  <c r="M99" i="4"/>
  <c r="N99" i="4"/>
  <c r="M103" i="4"/>
  <c r="N103" i="4"/>
  <c r="M107" i="4"/>
  <c r="N107" i="4"/>
  <c r="M116" i="4"/>
  <c r="N116" i="4"/>
  <c r="M122" i="4"/>
  <c r="N122" i="4"/>
  <c r="M126" i="4"/>
  <c r="N126" i="4"/>
  <c r="M132" i="4"/>
  <c r="N132" i="4"/>
  <c r="M137" i="4"/>
  <c r="N137" i="4"/>
  <c r="M144" i="4"/>
  <c r="N144" i="4"/>
  <c r="N159" i="4"/>
  <c r="M163" i="4"/>
  <c r="N163" i="4"/>
  <c r="M167" i="4"/>
  <c r="N167" i="4"/>
  <c r="N175" i="4"/>
  <c r="M182" i="4"/>
  <c r="M186" i="4"/>
  <c r="N186" i="4"/>
  <c r="M190" i="4"/>
  <c r="N190" i="4"/>
  <c r="M194" i="4"/>
  <c r="N194" i="4"/>
  <c r="M198" i="4"/>
  <c r="N198" i="4"/>
  <c r="M202" i="4"/>
  <c r="N202" i="4"/>
  <c r="N208" i="4"/>
  <c r="M214" i="4"/>
  <c r="N214" i="4"/>
  <c r="M220" i="4"/>
  <c r="N220" i="4"/>
  <c r="M225" i="4"/>
  <c r="N225" i="4"/>
  <c r="M10" i="4"/>
  <c r="N10" i="4"/>
  <c r="N17" i="4"/>
  <c r="M21" i="4"/>
  <c r="N21" i="4"/>
  <c r="M26" i="4"/>
  <c r="N26" i="4"/>
  <c r="M30" i="4"/>
  <c r="N30" i="4"/>
  <c r="M35" i="4"/>
  <c r="M34" i="4" s="1"/>
  <c r="M42" i="4"/>
  <c r="N42" i="4"/>
  <c r="N228" i="4"/>
  <c r="M232" i="4"/>
  <c r="N232" i="4"/>
  <c r="M236" i="4"/>
  <c r="N236" i="4"/>
  <c r="M240" i="4"/>
  <c r="N240" i="4"/>
  <c r="M244" i="4"/>
  <c r="N244" i="4"/>
  <c r="M251" i="4"/>
  <c r="M249" i="4" s="1"/>
  <c r="N251" i="4"/>
  <c r="M257" i="4"/>
  <c r="N257" i="4"/>
  <c r="M261" i="4"/>
  <c r="N261" i="4"/>
  <c r="M265" i="4"/>
  <c r="N265" i="4"/>
  <c r="M270" i="4"/>
  <c r="N270" i="4"/>
  <c r="M274" i="4"/>
  <c r="N274" i="4"/>
  <c r="M278" i="4"/>
  <c r="N278" i="4"/>
  <c r="N283" i="4"/>
  <c r="M287" i="4"/>
  <c r="N287" i="4"/>
  <c r="M291" i="4"/>
  <c r="N291" i="4"/>
  <c r="M295" i="4"/>
  <c r="N295" i="4"/>
  <c r="N301" i="4"/>
  <c r="M306" i="4"/>
  <c r="N306" i="4"/>
  <c r="N313" i="4"/>
  <c r="M317" i="4"/>
  <c r="N317" i="4"/>
  <c r="M322" i="4"/>
  <c r="N322" i="4"/>
  <c r="M326" i="4"/>
  <c r="N326" i="4"/>
  <c r="M331" i="4"/>
  <c r="M337" i="4"/>
  <c r="N337" i="4"/>
  <c r="M351" i="4"/>
  <c r="N351" i="4"/>
  <c r="M355" i="4"/>
  <c r="N355" i="4"/>
  <c r="M49" i="4"/>
  <c r="N49" i="4"/>
  <c r="N57" i="4"/>
  <c r="M61" i="4"/>
  <c r="N61" i="4"/>
  <c r="M65" i="4"/>
  <c r="N65" i="4"/>
  <c r="M69" i="4"/>
  <c r="N69" i="4"/>
  <c r="M73" i="4"/>
  <c r="N73" i="4"/>
  <c r="M77" i="4"/>
  <c r="N77" i="4"/>
  <c r="M81" i="4"/>
  <c r="N81" i="4"/>
  <c r="M85" i="4"/>
  <c r="N85" i="4"/>
  <c r="M89" i="4"/>
  <c r="N89" i="4"/>
  <c r="M93" i="4"/>
  <c r="N93" i="4"/>
  <c r="M97" i="4"/>
  <c r="N97" i="4"/>
  <c r="N101" i="4"/>
  <c r="M105" i="4"/>
  <c r="N105" i="4"/>
  <c r="M110" i="4"/>
  <c r="N110" i="4"/>
  <c r="M114" i="4"/>
  <c r="N114" i="4"/>
  <c r="M120" i="4"/>
  <c r="N120" i="4"/>
  <c r="M124" i="4"/>
  <c r="N124" i="4"/>
  <c r="M130" i="4"/>
  <c r="N130" i="4"/>
  <c r="N135" i="4"/>
  <c r="N141" i="4"/>
  <c r="N156" i="4"/>
  <c r="M161" i="4"/>
  <c r="N161" i="4"/>
  <c r="M165" i="4"/>
  <c r="N165" i="4"/>
  <c r="M171" i="4"/>
  <c r="N171" i="4"/>
  <c r="M177" i="4"/>
  <c r="N177" i="4"/>
  <c r="M184" i="4"/>
  <c r="N184" i="4"/>
  <c r="M188" i="4"/>
  <c r="N188" i="4"/>
  <c r="M192" i="4"/>
  <c r="N192" i="4"/>
  <c r="M196" i="4"/>
  <c r="N196" i="4"/>
  <c r="M200" i="4"/>
  <c r="N200" i="4"/>
  <c r="N205" i="4"/>
  <c r="M217" i="4"/>
  <c r="N217" i="4"/>
  <c r="M222" i="4"/>
  <c r="N222" i="4"/>
  <c r="N361" i="4"/>
  <c r="M336" i="4"/>
  <c r="M147" i="4"/>
  <c r="M153" i="4"/>
  <c r="M152" i="4" s="1"/>
  <c r="M170" i="4"/>
  <c r="M203" i="4"/>
  <c r="M216" i="4"/>
  <c r="M215" i="4" s="1"/>
  <c r="M359" i="4"/>
  <c r="M358" i="4" s="1"/>
  <c r="M283" i="4"/>
  <c r="M301" i="4"/>
  <c r="M313" i="4"/>
  <c r="M345" i="4"/>
  <c r="M141" i="4"/>
  <c r="M140" i="4" s="1"/>
  <c r="M148" i="4"/>
  <c r="M156" i="4"/>
  <c r="M205" i="4"/>
  <c r="M211" i="4"/>
  <c r="M210" i="4" s="1"/>
  <c r="M361" i="4"/>
  <c r="M360" i="4" s="1"/>
  <c r="M320" i="4"/>
  <c r="M159" i="4"/>
  <c r="M269" i="4"/>
  <c r="M6" i="4"/>
  <c r="M254" i="4"/>
  <c r="M333" i="4"/>
  <c r="M332" i="4" s="1"/>
  <c r="M136" i="4"/>
  <c r="M142" i="4"/>
  <c r="M150" i="4"/>
  <c r="M173" i="4"/>
  <c r="M172" i="4" s="1"/>
  <c r="M181" i="4"/>
  <c r="M201" i="4"/>
  <c r="M206" i="4"/>
  <c r="M213" i="4"/>
  <c r="M219" i="4"/>
  <c r="M175" i="4"/>
  <c r="M208" i="4"/>
  <c r="M138" i="4"/>
  <c r="M349" i="4"/>
  <c r="M53" i="4"/>
  <c r="M48" i="4"/>
  <c r="M47" i="4" s="1"/>
  <c r="M129" i="4"/>
  <c r="M57" i="4"/>
  <c r="M135" i="4"/>
  <c r="M347" i="4"/>
  <c r="M346" i="4" s="1"/>
  <c r="M302" i="4"/>
  <c r="M24" i="4"/>
  <c r="M12" i="4"/>
  <c r="M297" i="4"/>
  <c r="M228" i="4"/>
  <c r="M17" i="4"/>
  <c r="M38" i="4"/>
  <c r="M9" i="4"/>
  <c r="M8" i="4" s="1"/>
  <c r="M25" i="4"/>
  <c r="M41" i="4"/>
  <c r="M46" i="4" l="1"/>
  <c r="M207" i="4"/>
  <c r="M37" i="4"/>
  <c r="M36" i="4" s="1"/>
  <c r="M52" i="4"/>
  <c r="M296" i="4"/>
  <c r="M253" i="4"/>
  <c r="M155" i="4"/>
  <c r="M319" i="4"/>
  <c r="M312" i="4"/>
  <c r="M169" i="4"/>
  <c r="M11" i="4"/>
  <c r="M174" i="4"/>
  <c r="M16" i="4"/>
  <c r="M56" i="4"/>
  <c r="M218" i="4"/>
  <c r="M268" i="4"/>
  <c r="M282" i="4"/>
  <c r="M40" i="4"/>
  <c r="M23" i="4"/>
  <c r="M348" i="4"/>
  <c r="M180" i="4"/>
  <c r="M109" i="4"/>
  <c r="M55" i="4" s="1"/>
  <c r="N155" i="4"/>
  <c r="N56" i="4"/>
  <c r="N312" i="4"/>
  <c r="N218" i="4"/>
  <c r="N253" i="4"/>
  <c r="N215" i="4"/>
  <c r="N152" i="4"/>
  <c r="N128" i="4"/>
  <c r="N40" i="4"/>
  <c r="M227" i="4"/>
  <c r="M128" i="4"/>
  <c r="M127" i="4" s="1"/>
  <c r="M212" i="4"/>
  <c r="M158" i="4"/>
  <c r="M204" i="4"/>
  <c r="N204" i="4"/>
  <c r="N140" i="4"/>
  <c r="N227" i="4"/>
  <c r="N174" i="4"/>
  <c r="N346" i="4"/>
  <c r="N37" i="4"/>
  <c r="N358" i="4"/>
  <c r="N249" i="4"/>
  <c r="N8" i="4"/>
  <c r="N23" i="4"/>
  <c r="N212" i="4"/>
  <c r="N282" i="4"/>
  <c r="N158" i="4"/>
  <c r="N5" i="4"/>
  <c r="N47" i="4"/>
  <c r="N268" i="4"/>
  <c r="N52" i="4"/>
  <c r="N11" i="4"/>
  <c r="N360" i="4"/>
  <c r="N134" i="4"/>
  <c r="M134" i="4"/>
  <c r="M5" i="4"/>
  <c r="N109" i="4"/>
  <c r="N16" i="4"/>
  <c r="N348" i="4"/>
  <c r="N172" i="4"/>
  <c r="N169" i="4"/>
  <c r="N319" i="4"/>
  <c r="N296" i="4"/>
  <c r="M149" i="4"/>
  <c r="M146" i="4" s="1"/>
  <c r="M145" i="4" s="1"/>
  <c r="M303" i="4"/>
  <c r="M300" i="4" s="1"/>
  <c r="N303" i="4"/>
  <c r="M342" i="4"/>
  <c r="N342" i="4"/>
  <c r="N149" i="4"/>
  <c r="N341" i="4"/>
  <c r="M341" i="4"/>
  <c r="M340" i="4" s="1"/>
  <c r="M339" i="4" s="1"/>
  <c r="J143" i="4"/>
  <c r="M252" i="4" l="1"/>
  <c r="M311" i="4"/>
  <c r="M154" i="4"/>
  <c r="M51" i="4"/>
  <c r="M15" i="4"/>
  <c r="M168" i="4"/>
  <c r="M179" i="4"/>
  <c r="M178" i="4" s="1"/>
  <c r="N15" i="4"/>
  <c r="N252" i="4"/>
  <c r="N55" i="4"/>
  <c r="N146" i="4"/>
  <c r="N36" i="4"/>
  <c r="N154" i="4"/>
  <c r="N340" i="4"/>
  <c r="N46" i="4"/>
  <c r="N168" i="4"/>
  <c r="N300" i="4"/>
  <c r="J3" i="4"/>
  <c r="L143" i="4"/>
  <c r="N143" i="4" s="1"/>
  <c r="J139" i="4"/>
  <c r="J362" i="4" s="1"/>
  <c r="N127" i="4"/>
  <c r="N311" i="4"/>
  <c r="M226" i="4" l="1"/>
  <c r="N3" i="4"/>
  <c r="M143" i="4"/>
  <c r="M139" i="4" s="1"/>
  <c r="J1" i="4"/>
  <c r="L139" i="4"/>
  <c r="L362" i="4" s="1"/>
  <c r="L3" i="4"/>
  <c r="N339" i="4"/>
  <c r="N145" i="4"/>
  <c r="N139" i="4"/>
  <c r="N51" i="4"/>
  <c r="I1" i="4"/>
  <c r="M362" i="4" l="1"/>
  <c r="M3" i="4"/>
  <c r="L1" i="4"/>
  <c r="N226" i="4"/>
  <c r="O215" i="4"/>
  <c r="M1" i="4" l="1"/>
  <c r="N1" i="4" l="1"/>
</calcChain>
</file>

<file path=xl/sharedStrings.xml><?xml version="1.0" encoding="utf-8"?>
<sst xmlns="http://schemas.openxmlformats.org/spreadsheetml/2006/main" count="917" uniqueCount="546">
  <si>
    <t xml:space="preserve"> </t>
  </si>
  <si>
    <t>CPV OZNAKA</t>
  </si>
  <si>
    <t>VRSTA POSTUPKA NABAVE</t>
  </si>
  <si>
    <t>UGOVOR O JAVNOJ NABAVI / OKVIRNI SPORAZUM</t>
  </si>
  <si>
    <t>PLANIRANI POČETAK POSTUPKA</t>
  </si>
  <si>
    <t>PREDMET NABAVE</t>
  </si>
  <si>
    <t>UREDSKI MATERIJAL</t>
  </si>
  <si>
    <t>JEDNOSTAVNA NABAVA</t>
  </si>
  <si>
    <t>OTVORENI POSTUPAK JN</t>
  </si>
  <si>
    <t>UGOVOR O JN</t>
  </si>
  <si>
    <t>1 GODINA</t>
  </si>
  <si>
    <t>MATERIJAL I SREDSTVA ZA ČIŠĆENJE I ODRŽAVANJE</t>
  </si>
  <si>
    <t>MATERIJAL ZA HIGIJENSKE POTREBE I NJEGU</t>
  </si>
  <si>
    <t>2 GODINE</t>
  </si>
  <si>
    <t>SANITETSKI MATERIJAL</t>
  </si>
  <si>
    <t>SREDSTVA ZA OSOBNU HIGIJENU</t>
  </si>
  <si>
    <t>CJEPIVO PROTIV HEPATITISA A ZA ODRASLE</t>
  </si>
  <si>
    <t>CJEPIVO PROTIV HEPATITISA B ZA ODRASLE</t>
  </si>
  <si>
    <t>CJEPIVO PROTIV HEPATITISA A+B ZA ODRASLE</t>
  </si>
  <si>
    <t>CJEPIVO PROTIV KRPELJNOG MENINGOENCEFALITISA ZA ODRASLE I DJECU</t>
  </si>
  <si>
    <t>CJEPIVO PROTIV ŽUTE GROZNICE</t>
  </si>
  <si>
    <t xml:space="preserve">CJEPIVO PROTIV TRBUŠNOG TIFUSA </t>
  </si>
  <si>
    <t>CJEPIVO PROTIV KOLERE (PERORALNO)</t>
  </si>
  <si>
    <t>CJEPIVO PROTIV MENINGOKOKNE BOLESTI  (A, C, W, Y) KONJUGIRANO</t>
  </si>
  <si>
    <t>CJEPIVO PROTIV VODENIH KOZICA</t>
  </si>
  <si>
    <t>CJEPIVO PROTIV GRIPE</t>
  </si>
  <si>
    <t>CJEPIVO PROTIV TETANUSA</t>
  </si>
  <si>
    <t>ANTITETANIČKI IMUNOGLOBULIN</t>
  </si>
  <si>
    <t>CJEPIVO PROTIV DIFTERIJE I TETANUSA</t>
  </si>
  <si>
    <t>CJEPIVO PROTIV POLIOMIJELITISA</t>
  </si>
  <si>
    <t>KEMIKALIJE P.A.</t>
  </si>
  <si>
    <t>KEMIKALIJE VISOKE ČISTOĆE</t>
  </si>
  <si>
    <t>KEMIKALIJE ZA POSEBNE NAMJENE</t>
  </si>
  <si>
    <t>ALKOHOL I SOLNA TEHNIČKA KISELINA</t>
  </si>
  <si>
    <t>METALI</t>
  </si>
  <si>
    <t>STANDARDI ZA ISPITIVANJE FIZIKALNO KEMIJSKIH POKAZATELJA</t>
  </si>
  <si>
    <t>KONTROLNA SREDSTVA ZA AUTOKLAV</t>
  </si>
  <si>
    <t>TESTOVI ZA MIKOPLAZME</t>
  </si>
  <si>
    <t>LOGARITAMSKI TESTOVI OSJETLJIVOSTI E-TESTOVI</t>
  </si>
  <si>
    <t>AGLUTINACIJSKI TESTOVI</t>
  </si>
  <si>
    <t>KITOVI ZA MOLEKULARNU DETEKCIJU PATOGENA I PRIBOR</t>
  </si>
  <si>
    <t>REFERENTNI BAKTERIJSKI SOJEVI</t>
  </si>
  <si>
    <t>API TESTOVI I REAGENSI</t>
  </si>
  <si>
    <t>TEST ZA DOKAZ ROTA I ADENO VIRUSA</t>
  </si>
  <si>
    <t>SERUMI ZA AGLUTINACIJU</t>
  </si>
  <si>
    <t>SUSTAV ZA BRZU IDENTIFIKACIJU</t>
  </si>
  <si>
    <t>SUSTAV ZA GENERIRANJE ANAEROBNIH UVJETA I OSTALO</t>
  </si>
  <si>
    <t xml:space="preserve">TESTNI ORGANIZMI I POTREBNE OTOPINE </t>
  </si>
  <si>
    <t>OSNOVNE PODLOGE ZA MIKROBIOLOGIJU</t>
  </si>
  <si>
    <t>SPECIJALNE PODLOGE ZA MIKROBIOLOGIJU</t>
  </si>
  <si>
    <t>GOTOVE PODLOGE ZA MIKROBIOLOGIJU (KRUTE I TEKUĆE)</t>
  </si>
  <si>
    <t>GOTOVE PODLOGE ZA MIKROBIOLOŠKU ANALIZU VODA (KRUTE I TEKUĆE)</t>
  </si>
  <si>
    <t>SPECIJALNE PODLOGE SA SUPLEMENTIMA</t>
  </si>
  <si>
    <t>PODLOGE ZA BIOKEMIJSKU IDENTIFIKACIJU</t>
  </si>
  <si>
    <t>KOMERCIJALNI SISTEM ZA KULTIVACIJU TRICHOMONAS VAGINALIS</t>
  </si>
  <si>
    <t>SPECIJALNE  KROMOGENE PODLOGE</t>
  </si>
  <si>
    <t>LABORATORIJSKA PLASTIKA - BRISEVI</t>
  </si>
  <si>
    <t>LABORATORIJSKA PLASTIKA - PETRIJEVE PLOČE I ČAŠE ZA UZORKOVANJE</t>
  </si>
  <si>
    <t>NASTAVCI ZA PIPETE I PIPETE</t>
  </si>
  <si>
    <t>PLASTIČNI PRIBOR ZA PCR</t>
  </si>
  <si>
    <t>OSTALI PRIBOR ZA PCR I SEROLOGIJU</t>
  </si>
  <si>
    <t>KITOVI, REAGENSI I OSTALI POTROŠNI MATERIJAL ZA RAD NA ELITE INGENIUS APARATU</t>
  </si>
  <si>
    <t>TEST PLOČICE ZA KVALITATIVNO ODREĐIVANJE METABOLITA DROGE U URINU</t>
  </si>
  <si>
    <t>TESTOVI ZA BRZU DIJAGNOSTIKU HIVA I HEPATITISA C</t>
  </si>
  <si>
    <t>ELFA TESTOVI I DRUGO</t>
  </si>
  <si>
    <t>OSTALI MATERIJAL I SIROVINE</t>
  </si>
  <si>
    <t>OSTALI MATERIJAL I SIROVINE - PLINOVI TEHNIČKI</t>
  </si>
  <si>
    <t>ENERGIJA</t>
  </si>
  <si>
    <t>PLIN</t>
  </si>
  <si>
    <t>MOTORNI BENZIN I DIZEL GORIVO</t>
  </si>
  <si>
    <t>MATERIJAL I DIJELOVI ZA TEKUĆE I INVESTICIJSKO ODRŽAVANJE OPREME (EKOLOGIJA)</t>
  </si>
  <si>
    <t>KOLONE, PRETKOLONE I SPE KOLONE ZA KROMATOGRAFIJU, GRUPE:</t>
  </si>
  <si>
    <t>KOLONE ZA IONSKU KROMATOGRAFIJU (IC)</t>
  </si>
  <si>
    <t>GOTOVI TESTOVI ZA EKOLOGIJU I OSTALO, GRUPE:</t>
  </si>
  <si>
    <t>BOČICE I ŠPRICE ZA AUTOUZORKIVAČE</t>
  </si>
  <si>
    <t>ELISA TESTOVI I SPE KOLONICE ZA DODATNO PROČIŠĆAVANJE I  EKSTRAKCIJU UZORAKA</t>
  </si>
  <si>
    <t xml:space="preserve">KIVETNI TESTOVI ZA ODREĐIVANJE KPK, SULFITA, ORTOFOSFATA I UKUPNOG FOSFORA, UKUPNOG DUŠIKA, ANIONSKIH, KATIONSKIH I NEIONSKIH DETERGENATA NA HACH LANGE DR 3900 SPEKTROFOTOMETRU SA RFID TEHNOLOGIJOM ZA PRIMJENU NA PODRUČJU ANALIZA VODA I HT 200S TERMOBLOKU ZA BRZU DIGESTIJU  </t>
  </si>
  <si>
    <t>USLUGE TELEFONA, POŠTE I PRIJEVOZA</t>
  </si>
  <si>
    <t>USLUGE TELEFONA, TELEFAKSA</t>
  </si>
  <si>
    <t>USLUGE TELEFONA, TELEFAKSA - MOBILNA TELEFONIJA</t>
  </si>
  <si>
    <t>POŠTARINA (PISMA, TISKANICE I SL.)</t>
  </si>
  <si>
    <t>USLUGE TEKUĆEG I INVESTICIJSKOG ODRŽAVANJA</t>
  </si>
  <si>
    <t>USLUGE TEKUĆEG ODRŽAVANJA GRAĐEVINSKIH OBJEKATA</t>
  </si>
  <si>
    <t xml:space="preserve">PARKETARSKI I SLIČNI RADOVI </t>
  </si>
  <si>
    <t>SOBOSLIKARSKI I LIČILAČKI RADOVI</t>
  </si>
  <si>
    <t>USLUGE TEKUĆEG I INVESTICIJSKOG ODRŽAVANJA POSTR. I OPREME</t>
  </si>
  <si>
    <t>SERVIS I ODRŽAVANJE KOTLOVNICE</t>
  </si>
  <si>
    <t>ODRŽAVANJE AUTOMATSKIH VRATA GLAVNOG ULAZA ZAVODA</t>
  </si>
  <si>
    <t>SERVIS I ODRŽAVANJE KLIMA VENTILACIJSKIH UREĐAJA I RASHLADNE TEHNIKE</t>
  </si>
  <si>
    <t>USLUGE TEKUĆEG ODRŽAVANJA PRIJEVOZNIH SREDSTAVA - PRANJE VOZILA</t>
  </si>
  <si>
    <t>USLUGE PROMIDŽBE I INFORMIRANJA</t>
  </si>
  <si>
    <t>KOMUNALNE USLUGE</t>
  </si>
  <si>
    <t>DIMNJAČARSKE I EKOLOŠKE USLUGE</t>
  </si>
  <si>
    <t>OSTALE KOMUNALNE USLUGE - UREĐENJE OKOLIŠA I SLIČNO</t>
  </si>
  <si>
    <t>LABORATORIJSKE USLUGE</t>
  </si>
  <si>
    <t>ODREĐIVANJE (USPOSTAVA MONITORINGA) KONTAMINACIJE TALA ZA PROGRAM "EKOLOŠKA KARTA GRADA ZAGREBA"</t>
  </si>
  <si>
    <t>OSTALE ZDRAVSTVENE USLUGE</t>
  </si>
  <si>
    <t>DODJELA UGOVORA ZA DRUŠTVENE I DRUGE POSEBNE USLUGE</t>
  </si>
  <si>
    <t>USLUGE RAZVOJA SOFTVERA (ODRŽAVANJE POSLOVNIH PROGRAMSKIH RJEŠENJA), GRUPE:</t>
  </si>
  <si>
    <t>USLUGE ČIŠĆENJA, PRANJA I SLIČNO</t>
  </si>
  <si>
    <t>USLUGE ČUVANJA IMOVINE I OSOBA</t>
  </si>
  <si>
    <t>USLUGE IZRADE VIZUALNE KOMUNIKACIJE</t>
  </si>
  <si>
    <t>USLUGE KORIŠTENJA SUSTAVA E- RAČUN</t>
  </si>
  <si>
    <t>PREMIJE OSIGURANJA</t>
  </si>
  <si>
    <t xml:space="preserve">UKUPNO </t>
  </si>
  <si>
    <t>OKVIRNI SPORAZUM</t>
  </si>
  <si>
    <t>USLUGE TEKUĆEG I INVESTICIJSKOG ODRŽAVANJA PRIJEVOZNIH SREDSTAVA</t>
  </si>
  <si>
    <t>DROGE I PSIHOTROPNE TVARI</t>
  </si>
  <si>
    <t>OSTALE ZDRAVSTVENE USLUGE - OČITAVANJE NALAZA PREVENTIVNE MAMOGRAFIJE</t>
  </si>
  <si>
    <t>KOLONE I PRETKOLONE ZA TEKUĆINSKU KROMATOGRAFIJU (HPLC I LC-MS/MS) I ZA LC-ICP-MS ODREĐIVANJE ANORGANSKOG ARSENA I KOLONE ZA ODREĐIVANJE PESTICIDA (GC-MS/MS)</t>
  </si>
  <si>
    <t>KOLONE, PRETKOLONE I SPE KOLONE ZA ODREĐIVANJE KONTAMINANATA I TRIAZINSKIH PESTICIDA</t>
  </si>
  <si>
    <t>USLUGE TEKUĆEG ODRŽAVANJA PRIJEVOZNIH SREDSTAVA - SERVISI, GRUPE:</t>
  </si>
  <si>
    <t>KITOVI, REAGENSI I OSTALI POTROŠNI MATERIJAL ZA RAD NA BIOFIRE FILMARRAY APARATU</t>
  </si>
  <si>
    <t>ELISA TESTOVI ZA ALERGENE</t>
  </si>
  <si>
    <t>30192000-1</t>
  </si>
  <si>
    <t xml:space="preserve">33651000-8 </t>
  </si>
  <si>
    <t xml:space="preserve">24000000-4 </t>
  </si>
  <si>
    <t>24000000-4</t>
  </si>
  <si>
    <t xml:space="preserve">33694000-1 </t>
  </si>
  <si>
    <t>POTROŠNI MATERIJAL ZA MALDI TOF (VITEK MS)</t>
  </si>
  <si>
    <t xml:space="preserve">33695000-8 </t>
  </si>
  <si>
    <t xml:space="preserve">19520000-7 </t>
  </si>
  <si>
    <t>24450000-3</t>
  </si>
  <si>
    <t>33694000-1</t>
  </si>
  <si>
    <t>33695000-8</t>
  </si>
  <si>
    <t>24110000-8</t>
  </si>
  <si>
    <t xml:space="preserve">44400000-4 </t>
  </si>
  <si>
    <t>45400000-1</t>
  </si>
  <si>
    <t>50730000-1</t>
  </si>
  <si>
    <t>50310000-1</t>
  </si>
  <si>
    <t>50410000-2</t>
  </si>
  <si>
    <t xml:space="preserve">90524000-6 </t>
  </si>
  <si>
    <t xml:space="preserve">77310000-6 </t>
  </si>
  <si>
    <t>71351000-3</t>
  </si>
  <si>
    <t xml:space="preserve">85140000-2 </t>
  </si>
  <si>
    <t>71351200-5</t>
  </si>
  <si>
    <t>79990000-0</t>
  </si>
  <si>
    <t>50312000-5</t>
  </si>
  <si>
    <t xml:space="preserve">79800000-2 </t>
  </si>
  <si>
    <t>90919000-2</t>
  </si>
  <si>
    <t xml:space="preserve">98310000-9 </t>
  </si>
  <si>
    <t>79710000-4</t>
  </si>
  <si>
    <t>66510000-8</t>
  </si>
  <si>
    <t>79200000-6</t>
  </si>
  <si>
    <t>POTROŠNI MATERIJAL ZA APARAT PREVI COLOR ZA AUTOMATSKO BOJANJE PREPARATA PO GRAMU</t>
  </si>
  <si>
    <t>50112300-6</t>
  </si>
  <si>
    <t>50110000-9</t>
  </si>
  <si>
    <t xml:space="preserve">ZAKUPNINE I NAJAMNINE </t>
  </si>
  <si>
    <t>2. SERVISIRANJE I ODRŽAVANJE VOZILA DACIA</t>
  </si>
  <si>
    <t>ZDRAVSTVENE USLUGE</t>
  </si>
  <si>
    <t>CJEPIVO PROTIV MENINGOKOKNE BOLESTI GR. B.</t>
  </si>
  <si>
    <t>CJEPIVO PROTIV DIFTERIJE, TETANUSA I ACELULARNOG PERTUSISA</t>
  </si>
  <si>
    <t>CJEPIVO PROTIV BJESNOĆE</t>
  </si>
  <si>
    <t>DISKOVI ZA ATB</t>
  </si>
  <si>
    <t xml:space="preserve">DIJAGNOSTIČKI DISKOVI </t>
  </si>
  <si>
    <t>IMUNOBLOT TESTOVI I DRUGO</t>
  </si>
  <si>
    <t>TESTOVI ZA MOLEKULARNU DETEKCIJU TOKSINA C. DIFFICILE AMPLIFIKACIJSKOM METODOM</t>
  </si>
  <si>
    <t>USLUGE ČIŠĆENJA</t>
  </si>
  <si>
    <t>LABORATORIJSKA PLASTIKA - EPRUVETE ZA URIN, POSUDICE ZA STOLICU, ČEPOVI ZA EPRUVETE, VREĆE ZA STOMAHER, EZE</t>
  </si>
  <si>
    <t>79342200-5</t>
  </si>
  <si>
    <t>24960000-1</t>
  </si>
  <si>
    <t>MEDIJSKA PROMOCIJA PROGRAMA "PREVENCIJA RAKA VRATA MATERNICE I DRUGIH SPOLNO PRENOSIVIH BOLESTI"</t>
  </si>
  <si>
    <t xml:space="preserve">USLUGE ČIŠĆENJA, PRANJA I SLIČNO -  PRANJE KUTA </t>
  </si>
  <si>
    <t>KOLONE ZA PLINSKU KROMATOGRAFIJU I ODREĐIVANJE SULFITA</t>
  </si>
  <si>
    <t>KOLONE I PRETKOLONE ZA TEKUĆINSKU KROMATOGRAFIJU (LC/MSMS, UPLC/MS-MS), SPE KOLONE I KOLONE ZA PRIRPEMU UZORAKA MIKOTOKSINA</t>
  </si>
  <si>
    <t xml:space="preserve">1 GODINA </t>
  </si>
  <si>
    <t>KITOVI I REAGENSI ZA AUTOMATIZIRANU AMPLIFIKACIJU NA AUSDIAGNOSTIC MULTIPLEX-TANDEM PCR (MT-PCR) SISTEMU</t>
  </si>
  <si>
    <t>CLIA TESTOVI I DRUGO</t>
  </si>
  <si>
    <t>GOTOVI TESTOVI ZA PESTICIDE I SPE KOLONE ZA DODATNO PROČIŠĆAVANJE I  EKSTRAKCIJU UZORAKA</t>
  </si>
  <si>
    <t>LABORATORIJSKA PLASTIKA - CILINDRI, ČAŠE, LIJEVCI, BOCE, ŠTRCALJKE, KANISTRI I STALCI</t>
  </si>
  <si>
    <t>KITOVI ZA BRZI PCR POC TEST NA SARS-COV-2 I GRIPU</t>
  </si>
  <si>
    <t>TESTOVI ZA DETEKCIJU SARS-COV-2 NA POC PCR UREĐAJU</t>
  </si>
  <si>
    <t>TEST KITOVI ZA BROJANJE MIKROORGANIZAMA ZA UREĐAJ VIDAS</t>
  </si>
  <si>
    <t>TEST ZA KVANTITATIVNO ODREĐIVANJE KALPROTEKTINA U STOLICI</t>
  </si>
  <si>
    <t>NAVOD FINANCIRA LI SE UGOVOR IZ FONDOVA EU</t>
  </si>
  <si>
    <t>NAPOMENA</t>
  </si>
  <si>
    <t>22820000-4</t>
  </si>
  <si>
    <t>NE</t>
  </si>
  <si>
    <t xml:space="preserve">POTROŠNI MATERIJAL I REAGENSI ZA UREĐAJ HB&amp;L UROQUATTRO </t>
  </si>
  <si>
    <t xml:space="preserve">REAGENSI ZA ANALIZATOR ELEMENATA U MOKRAĆI METODOM PROTOČNE CITOMETRIJE SYSMEX UF-5000 </t>
  </si>
  <si>
    <t>EVIDENCIJSKI BROJ NABAVE</t>
  </si>
  <si>
    <t>REAGENSI I POTROŠNI MATERIJAL ZA MOLEKULARNU DETEKCIJU KARBAPENEMAZA</t>
  </si>
  <si>
    <t>1. USLUGE ZBRINJAVANJA OPASNOG MEDICINSKOG OTPADA, OSTALOG OPASNOG OTPADA, NEOPASNOG I FARMACEUTSKOG OTPADA</t>
  </si>
  <si>
    <t>2. USLUGE ZBRINJAVANJA OTPADNOG PAPIRA I KARTONA</t>
  </si>
  <si>
    <t>OSTALI MATERIJAL I DIJELOVI ZA TEKUĆE I INVESTICIJSKO ODRŽAVANJE</t>
  </si>
  <si>
    <t>OSTALI MATERIJAL I DIJELOVI ZA TEKUĆE I INVESTICIJSKO ODRŽAVANJE - TEHNIČKA SLUŽBA</t>
  </si>
  <si>
    <t>LICENCE</t>
  </si>
  <si>
    <t>GRAFIČKE I TISKARSKE USLUGE, USLUGE KOPIRANJA I UVEZIVANJA I SL., GRUPE:</t>
  </si>
  <si>
    <t>GODIŠNJA LICENCA ZA NAJAM DISKOVNOG PROSTORA</t>
  </si>
  <si>
    <t>PESTICIDI ZA LC/MS/MS i GC/MS/MS</t>
  </si>
  <si>
    <t>72252000-6</t>
  </si>
  <si>
    <t>OPSKRBA ELEKTRIČNOM ENERGIJOM</t>
  </si>
  <si>
    <t>REPREZENTACIJA</t>
  </si>
  <si>
    <t xml:space="preserve">33698100-0 </t>
  </si>
  <si>
    <t>38000000-5</t>
  </si>
  <si>
    <t>55520000-1</t>
  </si>
  <si>
    <t>UNIFLOW LICENCE - PRINT MANAGEMENT</t>
  </si>
  <si>
    <t>30230000-0</t>
  </si>
  <si>
    <t>USLUGE DOSTAVLJANJA PRIPREMLJENE HRANE (CATERING)</t>
  </si>
  <si>
    <t>50433000-9</t>
  </si>
  <si>
    <t>UMJERAVANJE MJERILA TEMPERATURE</t>
  </si>
  <si>
    <t>OSTALE NESPOMENUTE USLUGE</t>
  </si>
  <si>
    <t>PROVODI GRAD ZAGREB KAO SREDIŠNJE TIJELO ZA NABAVU</t>
  </si>
  <si>
    <t>CJEPIVO PROTIV PNEUMOKOKNE BOLESTI (POLISAHARIDNO)</t>
  </si>
  <si>
    <t>CJEPIVO PROTIV PNEUMOKOKNE BOLESTI (KONJUGIRANO)</t>
  </si>
  <si>
    <t>USLUGE KOMUNIKACIJSKOG SAVJETOVANJA I ODNOSA S JAVNOŠĆU</t>
  </si>
  <si>
    <t>TEST ZA BRZU DETEKCIJU NOROVIRUSA</t>
  </si>
  <si>
    <t>MICROTUBE, KRIOTUBE, STALCI I DRUGO ZA COVID 19</t>
  </si>
  <si>
    <t>INTELEKTUALNE I OSOBNE USLUGE</t>
  </si>
  <si>
    <t>RAČUNALNE USLUGE</t>
  </si>
  <si>
    <t>USLUGE RAZVOJA SOFTVERA</t>
  </si>
  <si>
    <t>OSTALE RAČUNALNE USLUGE</t>
  </si>
  <si>
    <t>USLUGE TELEFONA, TELEFAKSA - USLUGE PRIJENOSA PODATAKA I FIKSNE TELEFONIJE I POVEZIVANJE U JEDINSTVENU MREŽU</t>
  </si>
  <si>
    <t>OSTALA ZAŠTITA ZA GLAVU, OČI, SLUH, RUKE, DIŠNI SUSTAV I DRUGO</t>
  </si>
  <si>
    <t>TONERI I TINTE</t>
  </si>
  <si>
    <t>EKOLOGIJA</t>
  </si>
  <si>
    <t>NABAVA AUTOGUMA</t>
  </si>
  <si>
    <t xml:space="preserve">BAZA FOTOGRAFIJA (PRAVA I LICENCE NA KORIŠTENJE VIZUALNOG SADRŽAJA - FOTOGRAFIJA, ILUSTRACIJA I GRAFIKA) </t>
  </si>
  <si>
    <t>ZAVOD</t>
  </si>
  <si>
    <t>USLUGE TEKUĆEG ODRŽAVANJA LABORATORIJSKE OPREME I POSTROJENJA, GRUPE:</t>
  </si>
  <si>
    <t>ZAJEDNIČKA NABAVA PUTEM UREDA ZA FINANCIJE I JAVNU NABAVU GRADA ZAGREBA</t>
  </si>
  <si>
    <t>TESTOVI INTOLERANCIJE NA HRANU</t>
  </si>
  <si>
    <t>LITERATURA</t>
  </si>
  <si>
    <t>NABAVA STRUČNE LITERATURE</t>
  </si>
  <si>
    <t xml:space="preserve">22120000-7 </t>
  </si>
  <si>
    <t>DISPENZORI, BIRETE I TERMOMETRI, GRUPE:</t>
  </si>
  <si>
    <t>SLUŽBENA, RADNA I ZAŠTITNA ODJEĆA I OBUĆA, GRUPE:</t>
  </si>
  <si>
    <t xml:space="preserve">79990000-0 </t>
  </si>
  <si>
    <t xml:space="preserve">18100000-0 </t>
  </si>
  <si>
    <t xml:space="preserve">79900000-3 </t>
  </si>
  <si>
    <t xml:space="preserve">34351100-3 </t>
  </si>
  <si>
    <t xml:space="preserve">38000000-5 </t>
  </si>
  <si>
    <t>USLUGE NA IZRADI BIOMETEOROLOŠKE PROGNOZE</t>
  </si>
  <si>
    <t xml:space="preserve"> PT SHEME  (INTERKALIBRACIJE)</t>
  </si>
  <si>
    <t xml:space="preserve">71900000-7 </t>
  </si>
  <si>
    <t xml:space="preserve">50000000-5 </t>
  </si>
  <si>
    <t>SITAN INVENTAR</t>
  </si>
  <si>
    <t>OSTALE INTELEKTUALNE USLUGE - BIOPROGNOZA I MONITORING ZRAKA</t>
  </si>
  <si>
    <t>OSTALE INTELEKTUALNE USLUGE - UVOĐENJE SUSTAVA KVALITETE</t>
  </si>
  <si>
    <t xml:space="preserve">50531100-7 </t>
  </si>
  <si>
    <t xml:space="preserve">90915000-4 </t>
  </si>
  <si>
    <t>72267000-4</t>
  </si>
  <si>
    <t>24950000-8</t>
  </si>
  <si>
    <t>KOLONE ZA IONSKU KROMATOGRAFIJU (IC)  ZA INSTRUMENT DIONEX ICS-6000</t>
  </si>
  <si>
    <t>79416000-3</t>
  </si>
  <si>
    <t>KITOVI, REAGENSI I OSTALI POTROŠNI MATERIJAL ZA RAD NA LIGHTCYLER 480 II APARATU</t>
  </si>
  <si>
    <t>KITOVI I OSTALI POTROŠNI MATERIJAL ZA MOLEKULARNU DETEKCIJU BAKTERIJE CHLAMYDIA TRACHOMATIS</t>
  </si>
  <si>
    <t>KITOVI I OSTALI POTROŠNI MATERIJAL ZA MOLEKULARNU DETEKCIJU HUMANIH PAPILOMA VIRUSA (HPV)</t>
  </si>
  <si>
    <t>KITOVI ZA UZIMANJE I TRANSPORT UZORAKA OBRISAKA CERVIKSA ZA PRETRAGU NA HPV</t>
  </si>
  <si>
    <t>ECLIA TESTOVI ZA SEROLOŠKU DIJAGNOSTIKU HEPATITIS B I C VIRUSNE INFEKCIJE</t>
  </si>
  <si>
    <t>POTROŠNI MATERIJAL ZA U POTPUNOSTI AUTOMATIZIRANU MOLEKULARNU DETEKCIJU SARS-COV-2 I SPOLNO PRENOSIVIH PATOGENA</t>
  </si>
  <si>
    <t>TEST ZA MOLEKULARNU DETEKCIJU VIRUSA U STOLICI</t>
  </si>
  <si>
    <t>STANDARDI ZA LC-MS/MS</t>
  </si>
  <si>
    <t>STANDARDI ZA HPLC</t>
  </si>
  <si>
    <t>TESTOVI ZA ODREĐIVANJE OSJETLJIVOSTI MIKROORGANIZAMA NA ANTIMIKROBNE LIJEKOVE METODOM MIKRODILUCIJE </t>
  </si>
  <si>
    <t>POTROŠNI MATERIJAL ZA LBC</t>
  </si>
  <si>
    <t>LICENCA ZA MICROSOFT CLOUD RJEŠENJE VEZANO ZA ODRŽAVANJE GIS APLIKACIJE EKO KARTE</t>
  </si>
  <si>
    <t>LICENCA ZA MICROSOFT POSLUŽITELJE I KLIJENTSKA RAČUNALA</t>
  </si>
  <si>
    <t>15300000-1</t>
  </si>
  <si>
    <t>LABORATORIJSKE USLUGE DRUGIH LABORATORIJA, GRUPE:</t>
  </si>
  <si>
    <t>NABAVA SVJEŽEG VOĆA</t>
  </si>
  <si>
    <t>STANDARDI ZA PLINSKU KROMATOGRAFIJU</t>
  </si>
  <si>
    <t>USLUGE OSPOSOBLJAVANJA ZA RUKOVANJE KEMIKALIJAMA</t>
  </si>
  <si>
    <t xml:space="preserve">79632000-3 </t>
  </si>
  <si>
    <t>LABORATORIJSKE USLUGE ISPITIVANJA VODA NA RAZNE KONTAMINANTE</t>
  </si>
  <si>
    <t>LABORATORIJSKE USLUGE ISPITIVANJA SPECIFIČNIH POKAZATELJA</t>
  </si>
  <si>
    <t>LABORATORIJSKE USLUGE - MIKROBIOLOŠKO ISPITIVANJE, PATVORENJE I KONTAMINANTI U HRANI I POU</t>
  </si>
  <si>
    <t>LABORATORIJSKE USLUGE - IDENTIFIKACIJA IZOLATA MIKROORGANIZAMA</t>
  </si>
  <si>
    <t>LABORATORIJSKE USLUGE - ANALIZE POPS-OVA</t>
  </si>
  <si>
    <t>IZNOŠENJE I ODVOZ SMEĆA - ZBRINJAVANJE OPASNOG I INFEKTIVNOG OTPADA, GRUPE:</t>
  </si>
  <si>
    <t>SERVERSKE I KLIJENTSKE MICROSOFT LICENCE, 2 GRUPE</t>
  </si>
  <si>
    <t>3. SERVISIRANJE I ODRŽAVANJE VOZILA - OSTALA VOZILA</t>
  </si>
  <si>
    <t>OSTALI NESPOMENUTI RASHODI POSLOVANJA</t>
  </si>
  <si>
    <t>22000000-0</t>
  </si>
  <si>
    <t>TESTOVI ZA PSIHOLOŠKO TESTIRANJE</t>
  </si>
  <si>
    <t xml:space="preserve">NAJAM APARATA I ISPORUKA VODE </t>
  </si>
  <si>
    <t xml:space="preserve">41110000-3 </t>
  </si>
  <si>
    <t>OSTALE NAJAMNINE I ZAKUPNINE</t>
  </si>
  <si>
    <t>ODRŽAVANJE POSTROJENJA ZA NEUTRALIZACIJU OTPADNIH VODA</t>
  </si>
  <si>
    <t>ODRŽAVANJE SUSTAVA ZA PRIPREMU PURIFICIRANE VODE</t>
  </si>
  <si>
    <t xml:space="preserve">65120000-0 </t>
  </si>
  <si>
    <t>GOTOVE PODLOGE - KITOVI ZA MIKROBIOLOŠKU ANALIZU VODA</t>
  </si>
  <si>
    <t>ZAŠTITNA RADNA ODJELA ZA HITNE INTERVENCIJE, RAD U DUBINI</t>
  </si>
  <si>
    <t xml:space="preserve">RADNA I ZAŠTITNA OBUĆA ZA RAD U ZATVORENOM </t>
  </si>
  <si>
    <t>AKREDITACIJA U SLUŽBI ZA ZAŠTITU OKOLIŠA I ZDRAVSTVENU EKOLOGIJU PREMA NORMI HRN EN ISO 17025</t>
  </si>
  <si>
    <t>AKREDITACIJA U SLUŽBI ZA KLINIČKU MIKROBIOLOGIJU PREMA NORMI HRN EN ISO 17025 I HRN EN ISO 15189</t>
  </si>
  <si>
    <t>ODRŽAVANJE SUSTAVA ZA UNOS CJEPIVA - "MEDICUS - CIJEPLJENJE"</t>
  </si>
  <si>
    <t xml:space="preserve">SERVIS I PUNJENJE VATROGASNIH APARATA </t>
  </si>
  <si>
    <t>ODRŽAVANJE SUSTAVA VATRODOJAVE I DETKCIJE PLINA</t>
  </si>
  <si>
    <t>ODRŽAVANJE UPS-a i DEA</t>
  </si>
  <si>
    <t>ODRŽAVANJE SUSTAVA GAŠENJE POŽARA PLINOM NOVEC 1230</t>
  </si>
  <si>
    <t xml:space="preserve">ODRŽAVANJE SUSTAVA PROTUPOŽARNIH I DIMONEPROPUSNIH VRATA </t>
  </si>
  <si>
    <t>ODRŽAVANJE DIZALA</t>
  </si>
  <si>
    <t>NASTAVCI ZA PIPETE, PIPETE ZA COVID 19</t>
  </si>
  <si>
    <t>UMJERAVANJE MJERILA VOLUMENA</t>
  </si>
  <si>
    <t>71632000-7</t>
  </si>
  <si>
    <t>31000000-6</t>
  </si>
  <si>
    <t xml:space="preserve">33696500-0 </t>
  </si>
  <si>
    <t xml:space="preserve">24931250-6 </t>
  </si>
  <si>
    <t>PRESELJENJE I POPRAVAK RAMPE</t>
  </si>
  <si>
    <t>50230000-6</t>
  </si>
  <si>
    <t>IMUNOKROMATOGRAFSKI TEST ZA DOKAZIVANJE ANTIGENA HELICOBACTER PYLORI</t>
  </si>
  <si>
    <t>50312310-1</t>
  </si>
  <si>
    <t>GENOTIPIZACIJSKI TEST ZA DETEKCIJU BORDETELLA PERTUSSIS I BORDETELLA PARAPERTUSSIS</t>
  </si>
  <si>
    <t>ODRŽAVANJE SUSTAVA TEHNIČKE ZAŠTITE - GRUPE:</t>
  </si>
  <si>
    <t>II. KVARTAL</t>
  </si>
  <si>
    <t>III. KVARTAL</t>
  </si>
  <si>
    <t xml:space="preserve">IZNOS TROŠKA U FINANCIJSKOM PLANU </t>
  </si>
  <si>
    <t xml:space="preserve">SERVIS I ODRŽAVANJE FOTOKOPIRNIH UREĐAJA I OSTALE UREDSKE OPREME </t>
  </si>
  <si>
    <t>USLUGE TEKUĆEG ODRŽAVANJA LABORATORIJSKE OPREME PROIZVOĐAČA /  SHIMADZU</t>
  </si>
  <si>
    <t>USLUGE TEKUĆEG ODRŽAVANJA LABORATORIJSKE OPREME PROIZVOĐAČA /  AGILENT, PEEK SCIENTIC</t>
  </si>
  <si>
    <t>USLUGE TEKUĆEG ODRŽAVANJA LABORATORIJSKE OPREME PROIZVOĐAČA /  FOSS</t>
  </si>
  <si>
    <t>USLUGE TEKUĆEG ODRŽAVANJA LABORATORIJSKE OPREME PROIZVOĐAČA / MILESTONE</t>
  </si>
  <si>
    <t>USLUGE TEKUĆEG ODRŽAVANJA LABORATORIJSKE OPREME PROIZVOĐAČA /  BUCHI, METHROM</t>
  </si>
  <si>
    <t>USLUGE TEKUĆEG ODRŽAVANJA LABORATORIJSKE OPREME PROIZVOĐAČA / SCHUETT-BIOTEC, PALL</t>
  </si>
  <si>
    <t>USLUGE TEKUĆEG ODRŽAVANJA LABORATORIJSKE OPREME PROIZVOĐAČA / POL EKO DECAGON USA, BINDER, TEHTNICA</t>
  </si>
  <si>
    <t>USLUGE TEKUĆEG ODRŽAVANJA LABORATORIJSKE OPREME PROIZVOĐAČA / EVERMED, WAECO</t>
  </si>
  <si>
    <t>USLUGE TEKUĆEG ODRŽAVANJA LABORATORIJSKE OPREME PROIZVOĐAČA /SMEG</t>
  </si>
  <si>
    <t>USLUGE TEKUĆEG ODRŽAVANJA LABORATORIJSKE OPREME PROIZVOĐAČA / MIELE</t>
  </si>
  <si>
    <t>USLUGE TEKUĆEG ODRŽAVANJA LABORATORIJSKE OPREME PROIZVOĐAČA /  WATERS</t>
  </si>
  <si>
    <t>USLUGE TEKUĆEG ODRŽAVANJA LABORATORIJSKE OPREME PROIZVOĐAČA /  HORIBA</t>
  </si>
  <si>
    <t>USLUGE TEKUĆEG ODRŽAVANJA LABORATORIJSKE OPREME PROIZVOĐAČA / VIRCELL</t>
  </si>
  <si>
    <t>USLUGE TEKUĆEG ODRŽAVANJA LABORATORIJSKE OPREME PROIZVOĐAČA / ALIFAX</t>
  </si>
  <si>
    <t>USLUGE TEKUĆEG ODRŽAVANJA LABORATORIJSKE OPREME PROIZVOĐAČA / SYSTEC</t>
  </si>
  <si>
    <t>USLUGE TEKUĆEG ODRŽAVANJA LABORATORIJSKE OPREME PROIZVOĐAČA / MEDICAL PROJECT</t>
  </si>
  <si>
    <t>USLUGE TEKUĆEG ODRŽAVANJA LABORATORIJSKE OPREME PROIZVOĐAČA / CISA</t>
  </si>
  <si>
    <t>PLANIRANO TRAJANJE UGOVORA O JAVNOJ NABAVI / OKVIRNOG SPORAZUMA</t>
  </si>
  <si>
    <t>OZNAKA POZICIJE FINANCIJSKOG PLANA</t>
  </si>
  <si>
    <t>PLANIRANA  VRIJEDNOST PREDMETA NABAVE (PDV UKLJUČEN)</t>
  </si>
  <si>
    <t>LABORATORIJSKE USLUGE ISPITIVANJA VODA NA ANTIBIOTIKE</t>
  </si>
  <si>
    <t>LABORATORIJSKE USLUGE ISPITIVANJA TOKSIČNOSTI</t>
  </si>
  <si>
    <t>LABORATORIJSKE USLUGE ISPITIVANJA RADIOAKTIVNOSTI I IDENTIFIKACIJE</t>
  </si>
  <si>
    <t>LABORATORIJSKE USLUGE - PARAZITOLOŠKE PRETRAGE HRANE</t>
  </si>
  <si>
    <t>ODRŽAVANJE SUSTAVA "EPIDEMICOM"</t>
  </si>
  <si>
    <t>ODRŽAVANJE SUSTAVA ZA PLAĆE "KORWIN"</t>
  </si>
  <si>
    <t>ODRŽAVANJE SUSTAVA VIDEONADZORA I KONTROLE PRISTUPA</t>
  </si>
  <si>
    <t>DISPENZORI, BIRETE I PIPETE</t>
  </si>
  <si>
    <t>TERMOMETRI</t>
  </si>
  <si>
    <t>71356300-1</t>
  </si>
  <si>
    <t>USLUGA OPREMANJA PROSTORA I TEHNIČKA PODRŠKA U SKLOPU PROGRAMA SAJAM ZDRAVLJA "ŠTAMPAR U TVOM KVARTU"</t>
  </si>
  <si>
    <t>KITOVI ZA BROJANJE SOMATSKIH KOLIFAGA</t>
  </si>
  <si>
    <t>GOTOVE COLILERT PODLOGE ZA KOLIFORME I E. COLI MPN</t>
  </si>
  <si>
    <t xml:space="preserve">ODRŽAVANJE POSTOJEĆEG SUSTAVA AUTOMATIZIRANIH MJERNIH STANICA (PROGRAM EKO KARTA GRADA ZAGREBA), GRUPE: </t>
  </si>
  <si>
    <t>ODRŽAVANJE MJERNIH STANICA ZA PRAĆENJE KVALITETE ZRAKA</t>
  </si>
  <si>
    <t xml:space="preserve">NAJAM I ODRŽAVANJE MJERNIH STANICE ZA PRAĆENJE KVALITETE ZRAKA </t>
  </si>
  <si>
    <t>KITOVI ZA IZOLACIJU I PROČIŠĆAVANJE DNA IZ OKOLIŠNIH UZORAKA I HRANE</t>
  </si>
  <si>
    <t>KITOVI ZA DETEKCIJU I KVANTIFIKACIJU ALERGENA I DETEKCIJU RAZLIČITIH ŽIVOTINJSKIH VRSTA IZ OKOLIŠNIH UZORAKA I HRANE</t>
  </si>
  <si>
    <t>KITOVI ZA DETEKCIJU PATOGENIH MIKROORGANIZAMA IZ OKOLIŠNIH UZORAKA I HRANE</t>
  </si>
  <si>
    <t>KITOVI ZA GMO SCREENING UZORKA HRANE</t>
  </si>
  <si>
    <t>IMUNOKROMATOGRAFSKI TEST ZA DETEKCIJU KARBAPENEMAZA U ENTEROBAKTERIJA</t>
  </si>
  <si>
    <t>ODRŽAVANJE SUSTAVA ZA PRAĆENJE VOZILA "SMARTIVO"</t>
  </si>
  <si>
    <t>ODRŽAVANJE SUSTAVA ZA EVIDENCIJU RADNOG VREMENA "BASYS TIME"</t>
  </si>
  <si>
    <t>ODRŽAVANJE DISKOVNIH POLJA</t>
  </si>
  <si>
    <t>OSTALE RAČUNALNE USLUGE (ODRŽAVANJE MREŽNE I SERVERSKE INFRASTRUKTURE)</t>
  </si>
  <si>
    <t>POTROŠNI MATERIJAL I PRIBOR ZA LABORATORIJSKE UREĐAJE</t>
  </si>
  <si>
    <t>OBNOVA FORTIGATE SIGURNOSNE INFRASTRUKTURE</t>
  </si>
  <si>
    <t>72700000-7</t>
  </si>
  <si>
    <t xml:space="preserve"> PROCIJENJENA VRIJEDNOST ZA 2025. GODINU </t>
  </si>
  <si>
    <t>POTROŠNI MATERIJAL ZA AUTOMATSKU IZOLACIJU VIRUSNE NUKLEINSKE KISELINE KOMPATIBILAN S UREĐAJEM GENEROTEX 96</t>
  </si>
  <si>
    <t>RADNA I ZAŠTITNA ODJEĆA BIJELI PROGRAM</t>
  </si>
  <si>
    <t>RADNA I ZAŠTITNA OBUĆA ZA RAD NA OTVORENOM</t>
  </si>
  <si>
    <t>ODRŽAVANJE SUSTAVA ZA EKOLOGIJU "PAKEL"</t>
  </si>
  <si>
    <t>ODRŽAVANJE SUSTAVA ZA MIKROBIOLOGIJU "OPENERP"</t>
  </si>
  <si>
    <t>ODRŽAVANJE SUSTAVA ZA  PREVENCIJU OVISNOSTI "PAKEL"</t>
  </si>
  <si>
    <t>ODRŽAVANJE APLIKACIJE ZA EPIDEMIOLOGIJU  "PAKEL"</t>
  </si>
  <si>
    <t>ODRŽAVANJE SUSTAVA ZA GOSPODARSTVENE POSLOVE "PAKEL"</t>
  </si>
  <si>
    <t>ODRŽAVANJE APLIKACIJE ZA MAMOGRAFIJU "MAMMA-ZG"</t>
  </si>
  <si>
    <t>ODRŽAVANJA APLIKACIJE ZA KADROVSKE POSLOVE "PAKEL"</t>
  </si>
  <si>
    <t>ODRŽAVANJE ISITE 3 SUSTAVA ZA PODRŠKU WEB PORTALA "ISITE3"</t>
  </si>
  <si>
    <t>ODRŽAVANJE APLIKACIJE PROGRAMSKE PODRŠKE U ORDINACIJAMA ŠKOLSKE I ADOLESCENTNE MEDICINE "COMPLETE PREVENTION"</t>
  </si>
  <si>
    <t>ODRŽAVANJE SUSTAVA ZA CENTAR ZA PREVENTIVNU MEDICINU "PAKEL"</t>
  </si>
  <si>
    <t>ODRŽAVANJE SUSTAVA ZA ZAŠTITU LJUDI I IMOVINE "PAKEL"</t>
  </si>
  <si>
    <t>ODRŽAVANJE SUSTAVA ZA NABAVU I SKLADIŠNO POSLOVANJE I PROIZVODNJU PODLOGA "PAKEL"</t>
  </si>
  <si>
    <t>ODRŽAVANJE SUSTAVA ZA UREDSKO POSLOVANJE "PAKEL E-URED"</t>
  </si>
  <si>
    <t>ODRŽAVANJE PROGRAMSKOG RJEŠENJA EKOLOŠKA KARTA GRADA ZAGREBA</t>
  </si>
  <si>
    <t>USLUGE TEKUĆEG ODRŽAVANJA LABORATORIJSKE OPREME PROIZVOĐAČA / OLYMPUS</t>
  </si>
  <si>
    <t>OBNOVA SIGURNOSNIH RJEŠENJA, 2 GRUPE</t>
  </si>
  <si>
    <t>OBNOVA NETWRIX SUSTAVA ZA ADMINISTRACIJU AD-A</t>
  </si>
  <si>
    <t>STANDARDI ZA MJERENJE IZOTOPA</t>
  </si>
  <si>
    <t>STANDARDI ZA IONSKU KROMATOGRAFIJU</t>
  </si>
  <si>
    <t>IZRADA PROJEKTA ZGRADA C MIKROBIOLOGIJA</t>
  </si>
  <si>
    <t>ZAJEDNIČKA NABAVA PROVODI GRAD ZAGREB KAO SREDIŠNJE TIJELO ZA NABAVU</t>
  </si>
  <si>
    <t>71220000-6</t>
  </si>
  <si>
    <t>UGOVOR</t>
  </si>
  <si>
    <t>4 MJESECA</t>
  </si>
  <si>
    <t>72212730-5</t>
  </si>
  <si>
    <t xml:space="preserve">34100000-8 </t>
  </si>
  <si>
    <t>5 GODINA</t>
  </si>
  <si>
    <t>ZAKUPNINE I NAJAMNINE ZA VOZILA - NABAVA 25 VOZILA PUTEM OPERATIVNOG LEASINGA NA RAZDOBLJE OD 5 GODINA</t>
  </si>
  <si>
    <t>USLUGE TEKUĆEG ODRŽAVANJA LABORATORIJSKE OPREME PROIZVOĐAČA / METTLER TOLEDO, XS INSTRUMENTS</t>
  </si>
  <si>
    <t>USLUGE TEKUĆEG ODRŽAVANJA LABORATORIJSKE OPREME PROIZVOĐAČA /  WTW, MEMMERT, NABRETHERM, BHEROTEST, BURKHARD, HACH, SCHOTT, HEIDOLPH,  SARTORIUS, GRANT</t>
  </si>
  <si>
    <t>USLUGE TEKUĆEG ODRŽAVANJA LABORATORIJSKE OPREME PROIZVOĐAČA /  CAMSPEC</t>
  </si>
  <si>
    <t>USLUGE TEKUĆEG ODRŽAVANJA LABORATORIJSKE OPREME PROIZVOĐAČA / THERMO SCIENTIFIC</t>
  </si>
  <si>
    <t>USLUGE TEKUĆEG ODRŽAVANJA LABORATORIJSKE OPREME PROIZVOĐAČA / LTH, KW, ARCTIKO</t>
  </si>
  <si>
    <t>USLUGE TEKUĆEG ODRŽAVANJA LABORATORIJSKE OPREME PROIZVOĐAČA /  HERAUS INSTRUMENTS</t>
  </si>
  <si>
    <t>USLUGE TEKUĆEG ODRŽAVANJA LABORATORIJSKE OPREME PROIZVOĐAČA /  BIOMERIEUX</t>
  </si>
  <si>
    <t>USLUGE TEKUĆEG ODRŽAVANJA LABORATORIJSKE OPREME PROIZVOĐAČA / THERMO</t>
  </si>
  <si>
    <t>USLUGE TEKUĆEG ODRŽAVANJA LABORATORIJSKE OPREME PROIZVOĐAČA / MRC SCIENTIFIC INSTRUMENTS</t>
  </si>
  <si>
    <t>USLUGE TEKUĆEG ODRŽAVANJA LABORATORIJSKE OPREME PROIZVOĐAČA /  GERHARDT SOXTHERM, OI ANALYTICAL</t>
  </si>
  <si>
    <t>USLUGE TEKUĆEG ODRŽAVANJA LABORATORIJSKE OPREME PROIZVOĐAČA /  TESTO, GEOTECH</t>
  </si>
  <si>
    <t>USLUGE TEKUĆEG ODRŽAVANJA LABORATORIJSKE OPREME PROIZVOĐAČA / FLUKE</t>
  </si>
  <si>
    <t>USLUGE TEKUĆEG ODRŽAVANJA LABORATORIJSKE OPREME PROIZVOĐAČA / INKO</t>
  </si>
  <si>
    <t>USLUGE TEKUĆEG ODRŽAVANJA LABORATORIJSKE OPREME PROIZVOĐAČA / GORENJE</t>
  </si>
  <si>
    <t>USLUGE TEKUĆEG ODRŽAVANJA LABORATORIJSKE OPREME PROIZVOĐAČA / MB FRIGO</t>
  </si>
  <si>
    <t>USLUGE TEKUĆEG ODRŽAVANJA LABORATORIJSKE OPREME PROIZVOĐAČA / NEOS</t>
  </si>
  <si>
    <t>USLUGE TEKUĆEG ODRŽAVANJA LABORATORIJSKE OPREME PROIZVOĐAČA / BIOFIRE</t>
  </si>
  <si>
    <t>USLUGE TEKUĆEG ODRŽAVANJA LABORATORIJSKE OPREME PROIZVOĐAČA / BIOMERIEUX - MIKROBIOLOGIJA</t>
  </si>
  <si>
    <t>USLUGE TEKUĆEG ODRŽAVANJA LABORATORIJSKE OPREME PROIZVOĐAČA / ELITECH GROUP</t>
  </si>
  <si>
    <t>USLUGE TEKUĆEG ODRŽAVANJA LABORATORIJSKE OPREME PROIZVOĐAČA / BECTON DICKINSON</t>
  </si>
  <si>
    <t>USLUGE TEKUĆEG ODRŽAVANJA LABORATORIJSKE OPREME PROIZVOĐAČA / AUSDIAGNOSTIC</t>
  </si>
  <si>
    <t>USLUGE TEKUĆEG ODRŽAVANJA LABORATORIJSKE OPREME PROIZVOĐAČA / SYSMEX</t>
  </si>
  <si>
    <t>USLUGE TEKUĆEG ODRŽAVANJA LABORATORIJSKE OPREME PROIZVOĐAČA / KLIMAOPREMA</t>
  </si>
  <si>
    <t>USLUGE TEKUĆEG ODRŽAVANJA LABORATORIJSKE OPREME PROIZVOĐAČA / BIOTOOL</t>
  </si>
  <si>
    <t>USLUGE TEKUĆEG ODRŽAVANJA LABORATORIJSKE OPREME PROIZVOĐAČA / KONČAR</t>
  </si>
  <si>
    <t>USLUGE TEKUĆEG ODRŽAVANJA LABORATORIJSKE OPREME PROIZVOĐAČA / INTERKLIMAT</t>
  </si>
  <si>
    <t>USLUGE TEKUĆEG ODRŽAVANJA LABORATORIJSKE OPREME PROIZVOĐAČA / MMM</t>
  </si>
  <si>
    <t>POPIS POSTUPAKA NABAVE MATERIJALA, ENERGIJE I USLUGA KOJI SU PROVEDENI U 2024. GODINI ILI SU U POSTUPKU NABAVE, A REZULTAT KOJIH JE SKLAPANJE OKVIRNOG SPORAZUMA / UGOVORA O JAVNOJ NABAVI KOJI ĆE BITI REALIZIRAN U 2025. GODINI</t>
  </si>
  <si>
    <t>EVV-05-2023, EVV-03-2024
(EVV-05-2023 -G.3)</t>
  </si>
  <si>
    <t>PROVODI GRAD ZAGREB KAO SREDIŠNJE TIJELO ZA NABAVU
DECENTRALIZIRANA SREDSTVA</t>
  </si>
  <si>
    <t xml:space="preserve"> 2 GODINE</t>
  </si>
  <si>
    <t xml:space="preserve">LABORATORIJSKO STAKLO A KLASE </t>
  </si>
  <si>
    <t>LABORATORIJSKO STAKLO, TIKVICE, PIPETE, CILINDRI</t>
  </si>
  <si>
    <t>LABORATORIJSKO STAKLO, EPRUVETE, ČAŠE, BOCE, LIJEVCI I OSTALO</t>
  </si>
  <si>
    <t xml:space="preserve"> NOVA PROCIJENJENA VRIJEDNOST ZA 2025. GODINU </t>
  </si>
  <si>
    <t>BN-10-20225</t>
  </si>
  <si>
    <t>EMV-05-2025</t>
  </si>
  <si>
    <t>EMV-07-2025</t>
  </si>
  <si>
    <t>EVV-07-2025</t>
  </si>
  <si>
    <t>BN-19-2025</t>
  </si>
  <si>
    <t>BN-15-2025</t>
  </si>
  <si>
    <t>IV. KVARTAL</t>
  </si>
  <si>
    <t>EVV-06-2025</t>
  </si>
  <si>
    <t>EVV-05-2025</t>
  </si>
  <si>
    <t>BN-04-2025</t>
  </si>
  <si>
    <t>EVV-02-2025</t>
  </si>
  <si>
    <t>BN-11-2025</t>
  </si>
  <si>
    <t>USLUGE TEKUĆEG ODRŽAVANJA LABORATORIJSKE OPREME PROIZVOĐAČA / PERKIN ELMER, ANTON PAAR, SIEMENS</t>
  </si>
  <si>
    <t>USLUGE TEKUĆEG ODRŽAVANJA LABORATORIJSKE OPREME PROIZVOĐAČA / ANALITIK JENA, CEM</t>
  </si>
  <si>
    <t>USLUGE TEKUĆEG ODRŽAVANJA LABORATORIJSKE OPREME PROIZVOĐAČA /  SAMSUNG</t>
  </si>
  <si>
    <t>USLUGE TEKUĆEG ODRŽAVANJA LABORATORIJSKE OPREME PROIZVOĐAČA / HACH</t>
  </si>
  <si>
    <t>USLUGE TEKUĆEG ODRŽAVANJA LABORATORIJSKE OPREME PROIZVOĐAČA / BELIMED</t>
  </si>
  <si>
    <t>USLUGE TEKUĆEG ODRŽAVANJA LABORATORIJSKE OPREME PROIZVOĐAČA / SIMPACK VIRO</t>
  </si>
  <si>
    <t>EVV-09-2025</t>
  </si>
  <si>
    <t>BN-07-2025</t>
  </si>
  <si>
    <t>BN-14-2025</t>
  </si>
  <si>
    <t>USLUGE PRAĆENJA MEDIJSKIH OBJAVA (PRESSCUT)</t>
  </si>
  <si>
    <t>EVV-03-2025</t>
  </si>
  <si>
    <t>IZNOŠENJE I ODVOZ SMEĆA - USLUGE GOSPODARENJA OPASNIM I NEOPASNIM OTPADOM</t>
  </si>
  <si>
    <t>BN-02-2025</t>
  </si>
  <si>
    <t>EMV-06-2025</t>
  </si>
  <si>
    <t>BN-12-2025</t>
  </si>
  <si>
    <t xml:space="preserve">CERTIFIKACIJA ZA NORME ISO 9001, ISO 14001 </t>
  </si>
  <si>
    <t>EVV-08-2025</t>
  </si>
  <si>
    <t>EMV-02-2025</t>
  </si>
  <si>
    <t>EVV-04-2025</t>
  </si>
  <si>
    <t>GRAFIČKE I TISKARSKE USLUGE  TISAK KNJIGA, BROŠURA, LETAKA I OSTALOG</t>
  </si>
  <si>
    <t>GRAFIČKE I TISKARSKE USLUGE  TISAK OBRAZACA I TISKANICA</t>
  </si>
  <si>
    <t>BN-20-2025</t>
  </si>
  <si>
    <t>BN-01-2025</t>
  </si>
  <si>
    <t>BN-13-2025</t>
  </si>
  <si>
    <t>ZAKONSKA ISPITIVANJA - ISPITIVANJA IZ PODRUČJA ZAŠTITE NA RADU, ZAŠTITE OD POŽARA I ZAŠTITE OKOLIŠA</t>
  </si>
  <si>
    <t>BN-17-2025</t>
  </si>
  <si>
    <t>BN-18-2025</t>
  </si>
  <si>
    <t>BN-03-2025</t>
  </si>
  <si>
    <t>BN-05-2025</t>
  </si>
  <si>
    <t>BN-06-2025</t>
  </si>
  <si>
    <t>BN-08-2025</t>
  </si>
  <si>
    <t>NABAVA I ODRŽAVANJE SUSTAVA ZA PRAĆENJE VOZILA</t>
  </si>
  <si>
    <t>NADOGRADNJA PROGRAMSKOG RJEŠENJA EKOLOŠKA KARTA GRADA ZAGREBA</t>
  </si>
  <si>
    <t>EMV-09-2025</t>
  </si>
  <si>
    <t>EVV-10-2025</t>
  </si>
  <si>
    <t>EMV-08-2025</t>
  </si>
  <si>
    <t>EMV-10-2025</t>
  </si>
  <si>
    <t>ODRŽAVANJE PROGRAMA ZA ŠKOLSKU MEDICINU I EPIDEMIOLOGIJU  "E KALENDAR"</t>
  </si>
  <si>
    <t>30 DANA</t>
  </si>
  <si>
    <t>SUSTAV ZA KIBERNETIČKU SIGURNOST, GRUPE:</t>
  </si>
  <si>
    <t>OBNOVA I ODRŽAVANJE TRELLIX/SKYHIGH (MCAFEE) SIGURNOSNE INFRASTRUKTURE</t>
  </si>
  <si>
    <t>SIGURNOSNO RJEŠENJE ZA MAIL SUSTAV</t>
  </si>
  <si>
    <t>72212461-8</t>
  </si>
  <si>
    <t>POPRAVAK UREĐAJA ELITE INGENIUS INV.BROJ: 16508</t>
  </si>
  <si>
    <t>72267100-0</t>
  </si>
  <si>
    <t>1. SERVISIRANJE I ODRŽAVANJE VOZILA</t>
  </si>
  <si>
    <t>BN-22-2025</t>
  </si>
  <si>
    <t>79800000-2</t>
  </si>
  <si>
    <t>POTROŠNI MATERIJAL ZA AUTOMATSKU IZOLACIJU VIRUSNE NUKLEINSKE KISELINE KOMPATIBILAN S UREĐAJEM EZ1 ADVANCED XL</t>
  </si>
  <si>
    <t>POTROŠNI MATERIJAL I REAGENSI ZA SEKVENCIRANJE KOMPATIBILNI ZA RAD NA NA APARATU MISEQ</t>
  </si>
  <si>
    <t>BN-23-2025</t>
  </si>
  <si>
    <t xml:space="preserve">IZRADA PROJEKATA ZA UREĐENJE VANJSKIH LOKACIJA </t>
  </si>
  <si>
    <t xml:space="preserve">III. KVARTAL </t>
  </si>
  <si>
    <t>RASHODI PO OSNOVI UTROŠKA POTROŠNOG MEDICINSKOG MATERIJALA</t>
  </si>
  <si>
    <t>RASHODI PO OSNOVI UTROŠKA POTROŠNOG MEDICINSKOG MATERIJALA - CJEPIVO, GRUPE:</t>
  </si>
  <si>
    <t>RASHODI PO OSNOVI UTROŠKA POTROŠNOG MEDICINSKOG MATERIJALA - STANDARDI, GRUPE</t>
  </si>
  <si>
    <t>RASHODI PO OSNOVI UTROŠKA POTROŠNOG MEDICINSKOG MATERIJALA - DISKOVI, GRUPE:</t>
  </si>
  <si>
    <t>RASHODI PO OSNOVI UTROŠKA POTROŠNOG MEDICINSKOG MATERIJALA - PODLOGE ZA MIKROBIOLOGIJU, GRUPE:</t>
  </si>
  <si>
    <t>RASHODI PO OSNOVI UTROŠKA POTROŠNOG MEDICINSKOG MATERIJALA - HEMOKULTURE</t>
  </si>
  <si>
    <t>RASHODI PO OSNOVI UTROŠKA POTROŠNOG MEDICINSKOG MATERIJALA - KRVNI PRIPRAVCI</t>
  </si>
  <si>
    <t>RASHODI PO OSNOVI UTROŠKA POTROŠNOG MEDICINSKOG MATERIJALA - FILTER PAPIRI</t>
  </si>
  <si>
    <t>RASHODI PO OSNOVI UTROŠKA POTROŠNOG MEDICINSKOG MATERIJALA - LABORATORIJSKO STAKLO, GRUPE:</t>
  </si>
  <si>
    <t>RASHODI PO OSNOVI UTROŠKA POTROŠNOG MEDICINSKOG MATERIJALA - LABORATORIJSKA PLASTIKA, GRUPE:</t>
  </si>
  <si>
    <t>RASHODI PO OSNOVI UTROŠKA POTROŠNOG MEDICINSKOG MATERIJALA - POTROŠNI LABORATORIJSKI MATERIJAL</t>
  </si>
  <si>
    <t>RASHODI PO OSNOVI UTROŠKA POTROŠNOG MEDICINSKOG MATERIJALA  - SREDSTVA ZA DDD</t>
  </si>
  <si>
    <t>RASHODI PO OSNOVI UTROŠKA POTROŠNOG MEDICINSKOG MATERIJALA - MOLEKULARNA MIKROBIOLOGIJA</t>
  </si>
  <si>
    <t>RASHODI PO OSNOVI UTROŠKA POTROŠNOG MEDICINSKOG MATERIJALA - MOBILNA MAMOGRAFIJA</t>
  </si>
  <si>
    <t>RASHODI PO OSNOVI UTROŠKA POTROŠNOG MEDICINSKOG MATERIJALA - OBRASCI</t>
  </si>
  <si>
    <t>RASHODI PO OSNOVI UTROŠKA POTROŠNOG MEDICINSKOG MATERIJALA - SEROLOŠKA DIJAGNOSTIKA, GRUPE:</t>
  </si>
  <si>
    <t>RASHODI PO OSNOVI UTROŠKA POTROŠNOG MEDICINSKOG MATERIJALA - POTROŠNI MATERIJAL ZA PREVENTIVNU MEDICINU</t>
  </si>
  <si>
    <t>RASHODI PO OSNOVI UTROŠKA POTROŠNOG MEDICINSKOG MATERIJALA - TESTOVI ZA MIKROBIOLOGIJU</t>
  </si>
  <si>
    <t>POTROŠNI MATERIJAL, TESTOVI I OSTALO ZA MIKROBIOLOGIJU - TESTOVI ZA MIKOPLAZME</t>
  </si>
  <si>
    <t>SERUMI ZA AGLUTINACIJU, SUSTAV ZA BRZU IDENTIFIKACIJU I OSTALO ZA MIKROBIOLOGIJU, GRUPE:</t>
  </si>
  <si>
    <t>POTROŠNI MEDICINSKI MATERIJAL - TESTOVI ZA MIKROBIOLOGIJU, GRUPE:</t>
  </si>
  <si>
    <t>KITOVI, REAGENSI I OSTALI POTROŠNI MATERIJAL ZA MULTIPLEX I REAL-TIME PCR TESTOVE I SEKVENCIRANJE, GRUPE:</t>
  </si>
  <si>
    <t>POTROŠNI MATERIJAL I REAGENSI ZA SEKVENCIRANJE</t>
  </si>
  <si>
    <t>KITOVI I POTROŠNI MATERIJAL ZA DETEKCIJU PATOGENA</t>
  </si>
  <si>
    <t>POTROŠNI MATERIJAL ZA REAL-TIME I PCR DETEKCIJU REZISTENCIJE I ETIOLOGIJE INFEKTIVNIH SINDROMA</t>
  </si>
  <si>
    <t>RASHODI PO OSNOVI UTROŠKA POTROŠNOG MEDICINSKOG MATERIJALA - SEROLOŠKA DIJAGNOSTIKA</t>
  </si>
  <si>
    <t>RASHODI PO OSNOVI UTROŠKA POTROŠNOG MEDICINSKOG MATERIJALA - KEMIKALIJE, GRUPE</t>
  </si>
  <si>
    <t>RASHODI PO OSNOVI UTROŠKA POTROŠNOG MEDICINSKOG MATERIJALA - POTROŠNI MATERIJAL ZA PREVENCIJU OVISNOSTI, GRUPE:</t>
  </si>
  <si>
    <t>PROCJENJENA / UGOVORENA VRIJEDNOST PREDMETA NABAVE</t>
  </si>
  <si>
    <t>BN-27-2025</t>
  </si>
  <si>
    <t>BN-25-2025</t>
  </si>
  <si>
    <t>BN-26-2025</t>
  </si>
  <si>
    <t>EMV-12-2025</t>
  </si>
  <si>
    <t>OSTALE INTELEKTUALNE USLUGE - IZRADA PROJEKATA</t>
  </si>
  <si>
    <t>BN-31-2025</t>
  </si>
  <si>
    <t>EMV-15-2025</t>
  </si>
  <si>
    <t>EMV-13-2025</t>
  </si>
  <si>
    <t>CJEPIVO (REKOMBINANTNO) PROTIV HERPES ZOSTERA</t>
  </si>
  <si>
    <t>CJEPIVO PROTIV PNEUMOKOKNE BOLESTI (KONJUGIRANO) - OSTALA VIŠEVALENTNA CJEPIVA</t>
  </si>
  <si>
    <t>NABAVA INSEKTICIDA ZA PROVEDBU MJERA DEZINSEKCIJE KOMARACA</t>
  </si>
  <si>
    <t>24452000-7</t>
  </si>
  <si>
    <t>BN-29-2025</t>
  </si>
  <si>
    <t>POTROŠNI MEDICINSKI MATERIJAL - POTROŠNI MATERIJAL ZA MOLEKULARNU MIKROBIOLOGIJU, GRUPE:</t>
  </si>
  <si>
    <t>BN-28-2025</t>
  </si>
  <si>
    <t>BN-32-2025</t>
  </si>
  <si>
    <t>BN-33-2025</t>
  </si>
  <si>
    <t>BN-34-2025</t>
  </si>
  <si>
    <t>SANACIJA DOTRAJALIH DIJELOVA NA IZMJENJIVAČU CENTRALNOG GRIJANJA</t>
  </si>
  <si>
    <t>ČIŠĆENJE VENTILACIJE  ZGRADE B I SPONOG HODNIKA CENTRA ZA SIGURNOST I KVALITETU HRANE</t>
  </si>
  <si>
    <t>45259000-7</t>
  </si>
  <si>
    <t>50712000-9</t>
  </si>
  <si>
    <t>BN-35-2025</t>
  </si>
  <si>
    <t>79952000-2</t>
  </si>
  <si>
    <t>USLUGA ORGANIZACIJE 4. SIMPOZIJA "MLADI I (NE)OVISNI"</t>
  </si>
  <si>
    <t>POVEĆANJE / SMANJENJE - II. REBALANS
UV 64 16.07.2025</t>
  </si>
  <si>
    <t>POVEĆANJE / SMANJENJE - I. REBALANS
UV 60
23.04.2025</t>
  </si>
  <si>
    <t>PLAN NABAVE MATERIJALA, ENERGIJE I USLUGA ZA 2025. GODINU - II.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</si>
</sst>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hair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/>
      <bottom style="double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/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/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/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double">
        <color theme="8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8" tint="-0.499984740745262"/>
      </left>
      <right/>
      <top/>
      <bottom style="hair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>
      <left style="double">
        <color theme="9" tint="-0.499984740745262"/>
      </left>
      <right style="hair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 style="double">
        <color theme="9" tint="-0.499984740745262"/>
      </right>
      <top style="double">
        <color theme="9" tint="-0.499984740745262"/>
      </top>
      <bottom/>
      <diagonal/>
    </border>
  </borders>
  <cellStyleXfs count="2">
    <xf numFmtId="0" fontId="0" fillId="0" borderId="0"/>
    <xf numFmtId="0" fontId="1" fillId="0" borderId="0"/>
  </cellStyleXfs>
  <cellXfs count="1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49" fontId="4" fillId="7" borderId="17" xfId="0" applyNumberFormat="1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3" fontId="4" fillId="7" borderId="17" xfId="0" applyNumberFormat="1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 wrapText="1"/>
    </xf>
    <xf numFmtId="3" fontId="4" fillId="5" borderId="14" xfId="0" applyNumberFormat="1" applyFont="1" applyFill="1" applyBorder="1" applyAlignment="1">
      <alignment horizontal="right" vertical="center"/>
    </xf>
    <xf numFmtId="0" fontId="4" fillId="5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horizontal="right" vertical="center"/>
    </xf>
    <xf numFmtId="3" fontId="4" fillId="5" borderId="5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3" fontId="4" fillId="5" borderId="5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right" vertical="center"/>
    </xf>
    <xf numFmtId="3" fontId="4" fillId="5" borderId="6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17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" fontId="3" fillId="2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/>
    </xf>
    <xf numFmtId="3" fontId="3" fillId="4" borderId="5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7" fontId="4" fillId="5" borderId="5" xfId="0" applyNumberFormat="1" applyFont="1" applyFill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49" fontId="4" fillId="6" borderId="5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right" vertical="center"/>
    </xf>
    <xf numFmtId="3" fontId="4" fillId="6" borderId="5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6" borderId="5" xfId="0" applyFont="1" applyFill="1" applyBorder="1" applyAlignment="1">
      <alignment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6" borderId="14" xfId="0" applyNumberFormat="1" applyFont="1" applyFill="1" applyBorder="1" applyAlignment="1">
      <alignment horizontal="right" vertical="center"/>
    </xf>
    <xf numFmtId="3" fontId="4" fillId="6" borderId="1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17" fontId="4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17" fontId="4" fillId="6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4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3" fontId="4" fillId="5" borderId="5" xfId="0" applyNumberFormat="1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6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3" fontId="3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vertical="center" wrapText="1"/>
    </xf>
    <xf numFmtId="3" fontId="4" fillId="7" borderId="11" xfId="0" applyNumberFormat="1" applyFont="1" applyFill="1" applyBorder="1" applyAlignment="1">
      <alignment horizontal="right" vertical="center"/>
    </xf>
    <xf numFmtId="0" fontId="4" fillId="7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 applyAlignment="1">
      <alignment horizontal="left" vertical="center"/>
    </xf>
    <xf numFmtId="0" fontId="4" fillId="7" borderId="30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49" fontId="4" fillId="7" borderId="31" xfId="0" applyNumberFormat="1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/>
    </xf>
    <xf numFmtId="3" fontId="4" fillId="7" borderId="31" xfId="0" applyNumberFormat="1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vertical="center" wrapText="1"/>
    </xf>
    <xf numFmtId="3" fontId="4" fillId="4" borderId="28" xfId="0" applyNumberFormat="1" applyFont="1" applyFill="1" applyBorder="1" applyAlignment="1">
      <alignment horizontal="right" vertical="center"/>
    </xf>
    <xf numFmtId="3" fontId="4" fillId="4" borderId="28" xfId="0" applyNumberFormat="1" applyFont="1" applyFill="1" applyBorder="1" applyAlignment="1">
      <alignment horizontal="center" vertical="center"/>
    </xf>
    <xf numFmtId="3" fontId="4" fillId="4" borderId="29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 wrapText="1"/>
    </xf>
    <xf numFmtId="3" fontId="4" fillId="4" borderId="8" xfId="0" applyNumberFormat="1" applyFont="1" applyFill="1" applyBorder="1" applyAlignment="1">
      <alignment horizontal="right" vertical="center"/>
    </xf>
    <xf numFmtId="3" fontId="4" fillId="4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/>
    </xf>
    <xf numFmtId="3" fontId="4" fillId="5" borderId="11" xfId="0" applyNumberFormat="1" applyFont="1" applyFill="1" applyBorder="1" applyAlignment="1">
      <alignment horizontal="right" vertical="center"/>
    </xf>
    <xf numFmtId="0" fontId="4" fillId="5" borderId="12" xfId="0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 vertical="center" wrapText="1"/>
    </xf>
    <xf numFmtId="3" fontId="3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</cellXfs>
  <cellStyles count="2">
    <cellStyle name="Normalno" xfId="0" builtinId="0"/>
    <cellStyle name="Normalno 2" xfId="1" xr:uid="{7A40EAC9-81F0-46DA-878C-0DA318F4219D}"/>
  </cellStyles>
  <dxfs count="0"/>
  <tableStyles count="0" defaultTableStyle="TableStyleMedium2" defaultPivotStyle="PivotStyleLight16"/>
  <colors>
    <mruColors>
      <color rgb="FF421E06"/>
      <color rgb="FFF9F7FB"/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Papi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9E9B6-42B9-4055-92A3-9C5E371073A3}">
  <sheetPr>
    <pageSetUpPr fitToPage="1"/>
  </sheetPr>
  <dimension ref="A1:T363"/>
  <sheetViews>
    <sheetView tabSelected="1" zoomScale="85" zoomScaleNormal="85" workbookViewId="0"/>
  </sheetViews>
  <sheetFormatPr defaultRowHeight="15" x14ac:dyDescent="0.25"/>
  <cols>
    <col min="1" max="1" width="15.7109375" style="1" customWidth="1"/>
    <col min="2" max="2" width="15.7109375" style="2" customWidth="1"/>
    <col min="3" max="4" width="15.7109375" style="1" customWidth="1"/>
    <col min="5" max="5" width="15.7109375" style="3" customWidth="1"/>
    <col min="6" max="6" width="20.7109375" style="1" customWidth="1"/>
    <col min="7" max="7" width="15.7109375" style="1" customWidth="1"/>
    <col min="8" max="8" width="60.7109375" style="4" customWidth="1"/>
    <col min="9" max="9" width="15.7109375" style="5" customWidth="1"/>
    <col min="10" max="11" width="15" style="5" customWidth="1"/>
    <col min="12" max="14" width="15.7109375" style="5" customWidth="1"/>
    <col min="15" max="15" width="15.7109375" style="6" customWidth="1"/>
    <col min="16" max="16" width="25.7109375" style="2" customWidth="1"/>
    <col min="17" max="16384" width="9.140625" style="4"/>
  </cols>
  <sheetData>
    <row r="1" spans="1:20" s="146" customFormat="1" ht="15" customHeight="1" thickBot="1" x14ac:dyDescent="0.3">
      <c r="A1" s="141"/>
      <c r="B1" s="142"/>
      <c r="C1" s="141"/>
      <c r="D1" s="141"/>
      <c r="E1" s="143"/>
      <c r="F1" s="141"/>
      <c r="G1" s="141"/>
      <c r="I1" s="144">
        <f>I3-I362</f>
        <v>0</v>
      </c>
      <c r="J1" s="144">
        <f t="shared" ref="J1:N1" si="0">J3-J362</f>
        <v>0</v>
      </c>
      <c r="K1" s="144">
        <f>K3-K362</f>
        <v>0</v>
      </c>
      <c r="L1" s="144">
        <f t="shared" si="0"/>
        <v>0</v>
      </c>
      <c r="M1" s="144">
        <f t="shared" si="0"/>
        <v>0</v>
      </c>
      <c r="N1" s="144">
        <f t="shared" si="0"/>
        <v>0</v>
      </c>
      <c r="O1" s="145"/>
      <c r="P1" s="142"/>
    </row>
    <row r="2" spans="1:20" ht="35.1" customHeight="1" thickTop="1" thickBot="1" x14ac:dyDescent="0.3">
      <c r="A2" s="181" t="s">
        <v>545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3"/>
    </row>
    <row r="3" spans="1:20" s="146" customFormat="1" ht="15" customHeight="1" thickTop="1" thickBot="1" x14ac:dyDescent="0.3">
      <c r="A3" s="141"/>
      <c r="B3" s="142"/>
      <c r="C3" s="141"/>
      <c r="D3" s="141"/>
      <c r="E3" s="143"/>
      <c r="F3" s="141"/>
      <c r="G3" s="141"/>
      <c r="H3" s="179"/>
      <c r="I3" s="144">
        <f>I6+I7+I9+I10+I12+I13+I14+SUM(I17:I22)+SUM(I24:I32)+I33+I35+I38+I39+SUM(I41:I45)+SUM(I228:I248)+I250+I251+SUM(I254:I266)+I267+SUM(I269:I281)+SUM(I283:I292)+I293+I294+I295+SUM(I297:I299)+SUM(I301:I307)+I308+I309+SUM(I313:I318)+SUM(I320:I329)+I331+I333+I334+I336+I337+I338+SUM(I341:I344)+I345+I347+SUM(I349:I357)+I49++I53+I54+SUM(I57:I108,I110:I126)+I48+I50+SUM(I129:I131)+I132+I133+SUM(I135:I138)+I141+I142+I143+I144++I147+I148+I150+I151+I153+I156+I157+SUM(I159:I167)+I170+I171+I173+I175+I176+I177+SUM(I181:I200)+I201+I202+I203+I205+I206+I208+I209+I211+I213+I214+I216+I219+I220+I221+I222+I223+I225+I359+I361+I217+I224+I310+I330+I335</f>
        <v>5517050</v>
      </c>
      <c r="J3" s="144">
        <f t="shared" ref="J3:N3" si="1">J6+J7+J9+J10+J12+J13+J14+SUM(J17:J22)+SUM(J24:J32)+J33+J35+J38+J39+SUM(J41:J45)+SUM(J228:J248)+J250+J251+SUM(J254:J266)+J267+SUM(J269:J281)+SUM(J283:J292)+J293+J294+J295+SUM(J297:J299)+SUM(J301:J307)+J308+J309+SUM(J313:J318)+SUM(J320:J329)+J331+J333+J334+J336+J337+J338+SUM(J341:J344)+J345+J347+SUM(J349:J357)+J49++J53+J54+SUM(J57:J108,J110:J126)+J48+J50+SUM(J129:J131)+J132+J133+SUM(J135:J138)+J141+J142+J143+J144++J147+J148+J150+J151+J153+J156+J157+SUM(J159:J167)+J170+J171+J173+J175+J176+J177+SUM(J181:J200)+J201+J202+J203+J205+J206+J208+J209+J211+J213+J214+J216+J219+J220+J221+J222+J223+J225+J359+J361+J217+J224+J310+J330+J335</f>
        <v>640650</v>
      </c>
      <c r="K3" s="144">
        <f t="shared" si="1"/>
        <v>-200</v>
      </c>
      <c r="L3" s="144">
        <f t="shared" si="1"/>
        <v>6157500</v>
      </c>
      <c r="M3" s="144">
        <f t="shared" si="1"/>
        <v>7665275</v>
      </c>
      <c r="N3" s="144">
        <f t="shared" si="1"/>
        <v>4910486.7301255222</v>
      </c>
      <c r="O3" s="145"/>
      <c r="P3" s="142"/>
    </row>
    <row r="4" spans="1:20" s="1" customFormat="1" ht="76.5" thickTop="1" thickBot="1" x14ac:dyDescent="0.3">
      <c r="A4" s="7" t="s">
        <v>180</v>
      </c>
      <c r="B4" s="8" t="s">
        <v>1</v>
      </c>
      <c r="C4" s="8" t="s">
        <v>2</v>
      </c>
      <c r="D4" s="8" t="s">
        <v>3</v>
      </c>
      <c r="E4" s="9" t="s">
        <v>4</v>
      </c>
      <c r="F4" s="8" t="s">
        <v>326</v>
      </c>
      <c r="G4" s="8" t="s">
        <v>327</v>
      </c>
      <c r="H4" s="10" t="s">
        <v>5</v>
      </c>
      <c r="I4" s="11" t="s">
        <v>357</v>
      </c>
      <c r="J4" s="11" t="s">
        <v>544</v>
      </c>
      <c r="K4" s="11" t="s">
        <v>543</v>
      </c>
      <c r="L4" s="11" t="s">
        <v>423</v>
      </c>
      <c r="M4" s="11" t="s">
        <v>328</v>
      </c>
      <c r="N4" s="11" t="s">
        <v>307</v>
      </c>
      <c r="O4" s="11" t="s">
        <v>174</v>
      </c>
      <c r="P4" s="12" t="s">
        <v>175</v>
      </c>
    </row>
    <row r="5" spans="1:20" ht="35.1" customHeight="1" thickTop="1" x14ac:dyDescent="0.25">
      <c r="A5" s="13"/>
      <c r="B5" s="14"/>
      <c r="C5" s="14"/>
      <c r="D5" s="14"/>
      <c r="E5" s="14"/>
      <c r="F5" s="14"/>
      <c r="G5" s="15">
        <v>32211</v>
      </c>
      <c r="H5" s="16" t="s">
        <v>6</v>
      </c>
      <c r="I5" s="17">
        <f>SUM(I6:I7)</f>
        <v>50000</v>
      </c>
      <c r="J5" s="17">
        <f t="shared" ref="J5:N5" si="2">SUM(J6:J7)</f>
        <v>0</v>
      </c>
      <c r="K5" s="17">
        <f t="shared" si="2"/>
        <v>0</v>
      </c>
      <c r="L5" s="17">
        <f>SUM(L6:L7)</f>
        <v>50000</v>
      </c>
      <c r="M5" s="17">
        <f t="shared" si="2"/>
        <v>62500</v>
      </c>
      <c r="N5" s="17">
        <f t="shared" si="2"/>
        <v>59750</v>
      </c>
      <c r="O5" s="17"/>
      <c r="P5" s="18"/>
      <c r="T5" s="178"/>
    </row>
    <row r="6" spans="1:20" ht="35.1" customHeight="1" x14ac:dyDescent="0.25">
      <c r="A6" s="19" t="s">
        <v>424</v>
      </c>
      <c r="B6" s="20" t="s">
        <v>114</v>
      </c>
      <c r="C6" s="20" t="s">
        <v>7</v>
      </c>
      <c r="D6" s="20"/>
      <c r="E6" s="21"/>
      <c r="F6" s="20"/>
      <c r="G6" s="22"/>
      <c r="H6" s="23" t="s">
        <v>6</v>
      </c>
      <c r="I6" s="24">
        <v>25000</v>
      </c>
      <c r="J6" s="24">
        <v>0</v>
      </c>
      <c r="K6" s="24">
        <v>0</v>
      </c>
      <c r="L6" s="24">
        <f>I6+J6+K6</f>
        <v>25000</v>
      </c>
      <c r="M6" s="24">
        <f>L6*1.25</f>
        <v>31250</v>
      </c>
      <c r="N6" s="24">
        <f>L6*1.195</f>
        <v>29875</v>
      </c>
      <c r="O6" s="25" t="s">
        <v>177</v>
      </c>
      <c r="P6" s="26"/>
      <c r="T6" s="178"/>
    </row>
    <row r="7" spans="1:20" ht="45" x14ac:dyDescent="0.25">
      <c r="A7" s="19" t="s">
        <v>518</v>
      </c>
      <c r="B7" s="27">
        <v>30125000</v>
      </c>
      <c r="C7" s="20" t="s">
        <v>7</v>
      </c>
      <c r="D7" s="20"/>
      <c r="E7" s="21"/>
      <c r="F7" s="20"/>
      <c r="G7" s="22"/>
      <c r="H7" s="28" t="s">
        <v>214</v>
      </c>
      <c r="I7" s="24">
        <v>25000</v>
      </c>
      <c r="J7" s="24">
        <v>0</v>
      </c>
      <c r="K7" s="24">
        <v>0</v>
      </c>
      <c r="L7" s="24">
        <f t="shared" ref="L7:L70" si="3">I7+J7+K7</f>
        <v>25000</v>
      </c>
      <c r="M7" s="24">
        <f t="shared" ref="M7:M45" si="4">L7*1.25</f>
        <v>31250</v>
      </c>
      <c r="N7" s="24">
        <f>L7*1.195</f>
        <v>29875</v>
      </c>
      <c r="O7" s="25" t="s">
        <v>177</v>
      </c>
      <c r="P7" s="26" t="s">
        <v>202</v>
      </c>
      <c r="T7" s="178"/>
    </row>
    <row r="8" spans="1:20" ht="35.1" customHeight="1" x14ac:dyDescent="0.25">
      <c r="A8" s="29"/>
      <c r="B8" s="30"/>
      <c r="C8" s="30"/>
      <c r="D8" s="30"/>
      <c r="E8" s="30"/>
      <c r="F8" s="30"/>
      <c r="G8" s="31">
        <v>32212</v>
      </c>
      <c r="H8" s="32" t="s">
        <v>222</v>
      </c>
      <c r="I8" s="33">
        <f>I9</f>
        <v>4000</v>
      </c>
      <c r="J8" s="33">
        <f t="shared" ref="J8:N8" si="5">J9</f>
        <v>0</v>
      </c>
      <c r="K8" s="33">
        <f t="shared" si="5"/>
        <v>0</v>
      </c>
      <c r="L8" s="33">
        <f t="shared" si="5"/>
        <v>4000</v>
      </c>
      <c r="M8" s="33">
        <f t="shared" si="5"/>
        <v>5000</v>
      </c>
      <c r="N8" s="33">
        <f t="shared" si="5"/>
        <v>4780</v>
      </c>
      <c r="O8" s="34"/>
      <c r="P8" s="35"/>
      <c r="T8" s="178"/>
    </row>
    <row r="9" spans="1:20" ht="35.1" customHeight="1" x14ac:dyDescent="0.25">
      <c r="A9" s="19"/>
      <c r="B9" s="20" t="s">
        <v>224</v>
      </c>
      <c r="C9" s="20" t="s">
        <v>7</v>
      </c>
      <c r="D9" s="20"/>
      <c r="E9" s="21"/>
      <c r="F9" s="20"/>
      <c r="G9" s="22"/>
      <c r="H9" s="28" t="s">
        <v>223</v>
      </c>
      <c r="I9" s="24">
        <v>4000</v>
      </c>
      <c r="J9" s="24">
        <v>0</v>
      </c>
      <c r="K9" s="24">
        <v>0</v>
      </c>
      <c r="L9" s="24">
        <f t="shared" si="3"/>
        <v>4000</v>
      </c>
      <c r="M9" s="24">
        <f t="shared" si="4"/>
        <v>5000</v>
      </c>
      <c r="N9" s="24">
        <f>L9*1.195</f>
        <v>4780</v>
      </c>
      <c r="O9" s="25" t="s">
        <v>177</v>
      </c>
      <c r="P9" s="26"/>
      <c r="T9" s="178"/>
    </row>
    <row r="10" spans="1:20" ht="35.1" customHeight="1" x14ac:dyDescent="0.25">
      <c r="A10" s="29" t="s">
        <v>463</v>
      </c>
      <c r="B10" s="30">
        <v>39830000</v>
      </c>
      <c r="C10" s="30" t="s">
        <v>7</v>
      </c>
      <c r="D10" s="30"/>
      <c r="E10" s="30"/>
      <c r="F10" s="30"/>
      <c r="G10" s="31">
        <v>32214</v>
      </c>
      <c r="H10" s="32" t="s">
        <v>11</v>
      </c>
      <c r="I10" s="33">
        <v>9000</v>
      </c>
      <c r="J10" s="33">
        <v>0</v>
      </c>
      <c r="K10" s="33">
        <v>0</v>
      </c>
      <c r="L10" s="33">
        <f t="shared" si="3"/>
        <v>9000</v>
      </c>
      <c r="M10" s="33">
        <f t="shared" si="4"/>
        <v>11250</v>
      </c>
      <c r="N10" s="33">
        <f>L10*1.195</f>
        <v>10755</v>
      </c>
      <c r="O10" s="36" t="s">
        <v>177</v>
      </c>
      <c r="P10" s="35"/>
      <c r="T10" s="178"/>
    </row>
    <row r="11" spans="1:20" ht="35.1" customHeight="1" x14ac:dyDescent="0.25">
      <c r="A11" s="29"/>
      <c r="B11" s="30"/>
      <c r="C11" s="30"/>
      <c r="D11" s="30"/>
      <c r="E11" s="30"/>
      <c r="F11" s="30"/>
      <c r="G11" s="31">
        <v>3223</v>
      </c>
      <c r="H11" s="32" t="s">
        <v>67</v>
      </c>
      <c r="I11" s="33">
        <f>SUM(I12:I14)</f>
        <v>327200</v>
      </c>
      <c r="J11" s="33">
        <f t="shared" ref="J11:N11" si="6">SUM(J12:J14)</f>
        <v>0</v>
      </c>
      <c r="K11" s="33">
        <f t="shared" si="6"/>
        <v>0</v>
      </c>
      <c r="L11" s="33">
        <f t="shared" si="6"/>
        <v>327200</v>
      </c>
      <c r="M11" s="33">
        <f t="shared" si="6"/>
        <v>409000</v>
      </c>
      <c r="N11" s="33">
        <f t="shared" si="6"/>
        <v>391004</v>
      </c>
      <c r="O11" s="34"/>
      <c r="P11" s="37"/>
      <c r="T11" s="178"/>
    </row>
    <row r="12" spans="1:20" ht="45" customHeight="1" x14ac:dyDescent="0.25">
      <c r="A12" s="19"/>
      <c r="B12" s="20"/>
      <c r="C12" s="20"/>
      <c r="D12" s="20"/>
      <c r="E12" s="20"/>
      <c r="F12" s="20"/>
      <c r="G12" s="22">
        <v>32231</v>
      </c>
      <c r="H12" s="23" t="s">
        <v>191</v>
      </c>
      <c r="I12" s="24">
        <v>166100</v>
      </c>
      <c r="J12" s="24">
        <v>0</v>
      </c>
      <c r="K12" s="24">
        <v>0</v>
      </c>
      <c r="L12" s="24">
        <f t="shared" si="3"/>
        <v>166100</v>
      </c>
      <c r="M12" s="24">
        <f t="shared" si="4"/>
        <v>207625</v>
      </c>
      <c r="N12" s="38">
        <f>L12*1.195</f>
        <v>198489.5</v>
      </c>
      <c r="O12" s="25" t="s">
        <v>177</v>
      </c>
      <c r="P12" s="26" t="s">
        <v>381</v>
      </c>
      <c r="T12" s="178"/>
    </row>
    <row r="13" spans="1:20" ht="45" customHeight="1" x14ac:dyDescent="0.25">
      <c r="A13" s="19"/>
      <c r="B13" s="20"/>
      <c r="C13" s="20"/>
      <c r="D13" s="20"/>
      <c r="E13" s="20"/>
      <c r="F13" s="20"/>
      <c r="G13" s="22">
        <v>32233</v>
      </c>
      <c r="H13" s="23" t="s">
        <v>68</v>
      </c>
      <c r="I13" s="24">
        <v>126100</v>
      </c>
      <c r="J13" s="24">
        <v>0</v>
      </c>
      <c r="K13" s="24">
        <v>0</v>
      </c>
      <c r="L13" s="24">
        <f t="shared" si="3"/>
        <v>126100</v>
      </c>
      <c r="M13" s="24">
        <f t="shared" si="4"/>
        <v>157625</v>
      </c>
      <c r="N13" s="38">
        <f>L13*1.195</f>
        <v>150689.5</v>
      </c>
      <c r="O13" s="25" t="s">
        <v>177</v>
      </c>
      <c r="P13" s="26" t="s">
        <v>381</v>
      </c>
      <c r="T13" s="178"/>
    </row>
    <row r="14" spans="1:20" ht="45" customHeight="1" x14ac:dyDescent="0.25">
      <c r="A14" s="19"/>
      <c r="B14" s="20"/>
      <c r="C14" s="20"/>
      <c r="D14" s="20"/>
      <c r="E14" s="20"/>
      <c r="F14" s="20"/>
      <c r="G14" s="22">
        <v>32234</v>
      </c>
      <c r="H14" s="23" t="s">
        <v>69</v>
      </c>
      <c r="I14" s="24">
        <v>35000</v>
      </c>
      <c r="J14" s="24">
        <v>0</v>
      </c>
      <c r="K14" s="24">
        <v>0</v>
      </c>
      <c r="L14" s="24">
        <f t="shared" si="3"/>
        <v>35000</v>
      </c>
      <c r="M14" s="24">
        <f t="shared" si="4"/>
        <v>43750</v>
      </c>
      <c r="N14" s="38">
        <f>L14*1.195</f>
        <v>41825</v>
      </c>
      <c r="O14" s="25" t="s">
        <v>177</v>
      </c>
      <c r="P14" s="26" t="s">
        <v>381</v>
      </c>
      <c r="T14" s="178"/>
    </row>
    <row r="15" spans="1:20" ht="35.1" customHeight="1" x14ac:dyDescent="0.25">
      <c r="A15" s="29"/>
      <c r="B15" s="30"/>
      <c r="C15" s="30"/>
      <c r="D15" s="30"/>
      <c r="E15" s="30"/>
      <c r="F15" s="30"/>
      <c r="G15" s="31">
        <v>3224236</v>
      </c>
      <c r="H15" s="32" t="s">
        <v>70</v>
      </c>
      <c r="I15" s="33">
        <f>SUM(I16,I23,I33,)</f>
        <v>226000</v>
      </c>
      <c r="J15" s="33">
        <f t="shared" ref="J15:N15" si="7">SUM(J16,J23,J33,)</f>
        <v>0</v>
      </c>
      <c r="K15" s="33">
        <f t="shared" si="7"/>
        <v>0</v>
      </c>
      <c r="L15" s="33">
        <f t="shared" si="7"/>
        <v>226000</v>
      </c>
      <c r="M15" s="33">
        <f t="shared" si="7"/>
        <v>282500</v>
      </c>
      <c r="N15" s="33">
        <f t="shared" si="7"/>
        <v>168500</v>
      </c>
      <c r="O15" s="34"/>
      <c r="P15" s="39"/>
      <c r="T15" s="178"/>
    </row>
    <row r="16" spans="1:20" ht="45" x14ac:dyDescent="0.25">
      <c r="A16" s="40" t="s">
        <v>471</v>
      </c>
      <c r="B16" s="41" t="s">
        <v>242</v>
      </c>
      <c r="C16" s="41" t="s">
        <v>8</v>
      </c>
      <c r="D16" s="41" t="s">
        <v>105</v>
      </c>
      <c r="E16" s="42" t="s">
        <v>306</v>
      </c>
      <c r="F16" s="41" t="s">
        <v>13</v>
      </c>
      <c r="G16" s="43">
        <v>3224236</v>
      </c>
      <c r="H16" s="44" t="s">
        <v>71</v>
      </c>
      <c r="I16" s="45">
        <f>SUM(I17:I22)</f>
        <v>115000</v>
      </c>
      <c r="J16" s="45">
        <f t="shared" ref="J16:N16" si="8">SUM(J17:J22)</f>
        <v>0</v>
      </c>
      <c r="K16" s="45">
        <f t="shared" si="8"/>
        <v>0</v>
      </c>
      <c r="L16" s="45">
        <f t="shared" si="8"/>
        <v>115000</v>
      </c>
      <c r="M16" s="45">
        <f t="shared" si="8"/>
        <v>143750</v>
      </c>
      <c r="N16" s="45">
        <f t="shared" si="8"/>
        <v>57500</v>
      </c>
      <c r="O16" s="46" t="s">
        <v>177</v>
      </c>
      <c r="P16" s="47" t="s">
        <v>202</v>
      </c>
      <c r="T16" s="178"/>
    </row>
    <row r="17" spans="1:20" ht="35.1" customHeight="1" x14ac:dyDescent="0.25">
      <c r="A17" s="19"/>
      <c r="B17" s="48"/>
      <c r="C17" s="48"/>
      <c r="D17" s="48"/>
      <c r="E17" s="48"/>
      <c r="F17" s="48"/>
      <c r="G17" s="49"/>
      <c r="H17" s="23" t="s">
        <v>163</v>
      </c>
      <c r="I17" s="50">
        <v>10000</v>
      </c>
      <c r="J17" s="50">
        <v>0</v>
      </c>
      <c r="K17" s="50">
        <v>0</v>
      </c>
      <c r="L17" s="50">
        <f t="shared" si="3"/>
        <v>10000</v>
      </c>
      <c r="M17" s="50">
        <f t="shared" si="4"/>
        <v>12500</v>
      </c>
      <c r="N17" s="50">
        <f>L17/2</f>
        <v>5000</v>
      </c>
      <c r="O17" s="51"/>
      <c r="P17" s="52"/>
      <c r="T17" s="178"/>
    </row>
    <row r="18" spans="1:20" ht="45" customHeight="1" x14ac:dyDescent="0.25">
      <c r="A18" s="19"/>
      <c r="B18" s="48"/>
      <c r="C18" s="48"/>
      <c r="D18" s="48"/>
      <c r="E18" s="48"/>
      <c r="F18" s="48"/>
      <c r="G18" s="49"/>
      <c r="H18" s="23" t="s">
        <v>164</v>
      </c>
      <c r="I18" s="50">
        <v>46000</v>
      </c>
      <c r="J18" s="50">
        <v>0</v>
      </c>
      <c r="K18" s="50">
        <v>0</v>
      </c>
      <c r="L18" s="50">
        <f t="shared" si="3"/>
        <v>46000</v>
      </c>
      <c r="M18" s="50">
        <f t="shared" si="4"/>
        <v>57500</v>
      </c>
      <c r="N18" s="50">
        <f>L18/2</f>
        <v>23000</v>
      </c>
      <c r="O18" s="51"/>
      <c r="P18" s="52"/>
      <c r="T18" s="178"/>
    </row>
    <row r="19" spans="1:20" ht="45" customHeight="1" x14ac:dyDescent="0.25">
      <c r="A19" s="19"/>
      <c r="B19" s="48"/>
      <c r="C19" s="48"/>
      <c r="D19" s="48"/>
      <c r="E19" s="48"/>
      <c r="F19" s="48"/>
      <c r="G19" s="49"/>
      <c r="H19" s="23" t="s">
        <v>109</v>
      </c>
      <c r="I19" s="50">
        <v>12000</v>
      </c>
      <c r="J19" s="50">
        <v>0</v>
      </c>
      <c r="K19" s="50">
        <v>0</v>
      </c>
      <c r="L19" s="50">
        <f t="shared" si="3"/>
        <v>12000</v>
      </c>
      <c r="M19" s="50">
        <f t="shared" si="4"/>
        <v>15000</v>
      </c>
      <c r="N19" s="50">
        <f t="shared" ref="N19:N22" si="9">L19/2</f>
        <v>6000</v>
      </c>
      <c r="O19" s="51"/>
      <c r="P19" s="52"/>
      <c r="T19" s="178"/>
    </row>
    <row r="20" spans="1:20" ht="35.1" customHeight="1" x14ac:dyDescent="0.25">
      <c r="A20" s="19"/>
      <c r="B20" s="48"/>
      <c r="C20" s="48"/>
      <c r="D20" s="48"/>
      <c r="E20" s="48"/>
      <c r="F20" s="48"/>
      <c r="G20" s="49"/>
      <c r="H20" s="23" t="s">
        <v>110</v>
      </c>
      <c r="I20" s="50">
        <v>18000</v>
      </c>
      <c r="J20" s="50">
        <v>0</v>
      </c>
      <c r="K20" s="50">
        <v>0</v>
      </c>
      <c r="L20" s="50">
        <f t="shared" si="3"/>
        <v>18000</v>
      </c>
      <c r="M20" s="50">
        <f t="shared" si="4"/>
        <v>22500</v>
      </c>
      <c r="N20" s="50">
        <f t="shared" si="9"/>
        <v>9000</v>
      </c>
      <c r="O20" s="51"/>
      <c r="P20" s="52"/>
      <c r="T20" s="178"/>
    </row>
    <row r="21" spans="1:20" ht="35.1" customHeight="1" x14ac:dyDescent="0.25">
      <c r="A21" s="19"/>
      <c r="B21" s="48"/>
      <c r="C21" s="48"/>
      <c r="D21" s="48"/>
      <c r="E21" s="48"/>
      <c r="F21" s="48"/>
      <c r="G21" s="49"/>
      <c r="H21" s="23" t="s">
        <v>72</v>
      </c>
      <c r="I21" s="50">
        <v>24000</v>
      </c>
      <c r="J21" s="50">
        <v>0</v>
      </c>
      <c r="K21" s="50">
        <v>0</v>
      </c>
      <c r="L21" s="50">
        <f t="shared" si="3"/>
        <v>24000</v>
      </c>
      <c r="M21" s="50">
        <f t="shared" si="4"/>
        <v>30000</v>
      </c>
      <c r="N21" s="50">
        <f t="shared" si="9"/>
        <v>12000</v>
      </c>
      <c r="O21" s="51"/>
      <c r="P21" s="52"/>
      <c r="T21" s="178"/>
    </row>
    <row r="22" spans="1:20" ht="35.1" customHeight="1" x14ac:dyDescent="0.25">
      <c r="A22" s="19"/>
      <c r="B22" s="48"/>
      <c r="C22" s="48"/>
      <c r="D22" s="48"/>
      <c r="E22" s="48"/>
      <c r="F22" s="48"/>
      <c r="G22" s="49"/>
      <c r="H22" s="23" t="s">
        <v>243</v>
      </c>
      <c r="I22" s="50">
        <v>5000</v>
      </c>
      <c r="J22" s="50">
        <v>0</v>
      </c>
      <c r="K22" s="50">
        <v>0</v>
      </c>
      <c r="L22" s="50">
        <f t="shared" si="3"/>
        <v>5000</v>
      </c>
      <c r="M22" s="50">
        <f t="shared" si="4"/>
        <v>6250</v>
      </c>
      <c r="N22" s="50">
        <f t="shared" si="9"/>
        <v>2500</v>
      </c>
      <c r="O22" s="51"/>
      <c r="P22" s="52"/>
      <c r="T22" s="178"/>
    </row>
    <row r="23" spans="1:20" ht="45" x14ac:dyDescent="0.25">
      <c r="A23" s="40" t="s">
        <v>472</v>
      </c>
      <c r="B23" s="41" t="s">
        <v>160</v>
      </c>
      <c r="C23" s="41" t="s">
        <v>8</v>
      </c>
      <c r="D23" s="41" t="s">
        <v>9</v>
      </c>
      <c r="E23" s="42" t="s">
        <v>306</v>
      </c>
      <c r="F23" s="41" t="s">
        <v>10</v>
      </c>
      <c r="G23" s="43">
        <v>3224236</v>
      </c>
      <c r="H23" s="44" t="s">
        <v>73</v>
      </c>
      <c r="I23" s="45">
        <f>SUM(I24:I32)</f>
        <v>61000</v>
      </c>
      <c r="J23" s="45">
        <f t="shared" ref="J23:N23" si="10">SUM(J24:J32)</f>
        <v>0</v>
      </c>
      <c r="K23" s="45">
        <f t="shared" si="10"/>
        <v>0</v>
      </c>
      <c r="L23" s="45">
        <f t="shared" si="10"/>
        <v>61000</v>
      </c>
      <c r="M23" s="45">
        <f t="shared" si="10"/>
        <v>76250</v>
      </c>
      <c r="N23" s="45">
        <f t="shared" si="10"/>
        <v>61000</v>
      </c>
      <c r="O23" s="46" t="s">
        <v>177</v>
      </c>
      <c r="P23" s="47" t="s">
        <v>202</v>
      </c>
      <c r="T23" s="178"/>
    </row>
    <row r="24" spans="1:20" ht="35.1" customHeight="1" x14ac:dyDescent="0.25">
      <c r="A24" s="53"/>
      <c r="B24" s="48"/>
      <c r="C24" s="48"/>
      <c r="D24" s="48"/>
      <c r="E24" s="48"/>
      <c r="F24" s="48"/>
      <c r="G24" s="49"/>
      <c r="H24" s="23" t="s">
        <v>168</v>
      </c>
      <c r="I24" s="50">
        <v>12000</v>
      </c>
      <c r="J24" s="50">
        <v>0</v>
      </c>
      <c r="K24" s="50">
        <v>0</v>
      </c>
      <c r="L24" s="50">
        <f t="shared" si="3"/>
        <v>12000</v>
      </c>
      <c r="M24" s="50">
        <f t="shared" si="4"/>
        <v>15000</v>
      </c>
      <c r="N24" s="38">
        <f>L24</f>
        <v>12000</v>
      </c>
      <c r="O24" s="51"/>
      <c r="P24" s="52"/>
      <c r="T24" s="178"/>
    </row>
    <row r="25" spans="1:20" ht="35.1" customHeight="1" x14ac:dyDescent="0.25">
      <c r="A25" s="53"/>
      <c r="B25" s="48"/>
      <c r="C25" s="48"/>
      <c r="D25" s="48"/>
      <c r="E25" s="48"/>
      <c r="F25" s="48"/>
      <c r="G25" s="49"/>
      <c r="H25" s="23" t="s">
        <v>74</v>
      </c>
      <c r="I25" s="50">
        <v>11000</v>
      </c>
      <c r="J25" s="50">
        <v>0</v>
      </c>
      <c r="K25" s="50">
        <v>0</v>
      </c>
      <c r="L25" s="50">
        <f t="shared" si="3"/>
        <v>11000</v>
      </c>
      <c r="M25" s="50">
        <f t="shared" si="4"/>
        <v>13750</v>
      </c>
      <c r="N25" s="38">
        <f t="shared" ref="N25:N32" si="11">L25</f>
        <v>11000</v>
      </c>
      <c r="O25" s="51"/>
      <c r="P25" s="26"/>
      <c r="T25" s="178"/>
    </row>
    <row r="26" spans="1:20" ht="35.1" customHeight="1" x14ac:dyDescent="0.25">
      <c r="A26" s="54"/>
      <c r="B26" s="55"/>
      <c r="C26" s="55"/>
      <c r="D26" s="55"/>
      <c r="E26" s="55"/>
      <c r="F26" s="55"/>
      <c r="G26" s="56"/>
      <c r="H26" s="23" t="s">
        <v>75</v>
      </c>
      <c r="I26" s="50">
        <v>6000</v>
      </c>
      <c r="J26" s="50">
        <v>0</v>
      </c>
      <c r="K26" s="50">
        <v>0</v>
      </c>
      <c r="L26" s="50">
        <f t="shared" si="3"/>
        <v>6000</v>
      </c>
      <c r="M26" s="50">
        <f t="shared" si="4"/>
        <v>7500</v>
      </c>
      <c r="N26" s="38">
        <f t="shared" si="11"/>
        <v>6000</v>
      </c>
      <c r="O26" s="51"/>
      <c r="P26" s="26"/>
      <c r="T26" s="178"/>
    </row>
    <row r="27" spans="1:20" ht="35.1" customHeight="1" x14ac:dyDescent="0.25">
      <c r="A27" s="54"/>
      <c r="B27" s="55"/>
      <c r="C27" s="55"/>
      <c r="D27" s="55"/>
      <c r="E27" s="55"/>
      <c r="F27" s="55"/>
      <c r="G27" s="56"/>
      <c r="H27" s="23" t="s">
        <v>113</v>
      </c>
      <c r="I27" s="50">
        <v>3000</v>
      </c>
      <c r="J27" s="50">
        <v>0</v>
      </c>
      <c r="K27" s="50">
        <v>0</v>
      </c>
      <c r="L27" s="50">
        <f t="shared" si="3"/>
        <v>3000</v>
      </c>
      <c r="M27" s="50">
        <f t="shared" si="4"/>
        <v>3750</v>
      </c>
      <c r="N27" s="38">
        <f t="shared" si="11"/>
        <v>3000</v>
      </c>
      <c r="O27" s="51"/>
      <c r="P27" s="26"/>
      <c r="T27" s="178"/>
    </row>
    <row r="28" spans="1:20" ht="75" customHeight="1" x14ac:dyDescent="0.25">
      <c r="A28" s="53"/>
      <c r="B28" s="48"/>
      <c r="C28" s="48"/>
      <c r="D28" s="48"/>
      <c r="E28" s="48"/>
      <c r="F28" s="48"/>
      <c r="G28" s="49"/>
      <c r="H28" s="23" t="s">
        <v>76</v>
      </c>
      <c r="I28" s="50">
        <v>13000</v>
      </c>
      <c r="J28" s="50">
        <v>0</v>
      </c>
      <c r="K28" s="50">
        <v>0</v>
      </c>
      <c r="L28" s="50">
        <f t="shared" si="3"/>
        <v>13000</v>
      </c>
      <c r="M28" s="50">
        <f t="shared" si="4"/>
        <v>16250</v>
      </c>
      <c r="N28" s="38">
        <f t="shared" si="11"/>
        <v>13000</v>
      </c>
      <c r="O28" s="51"/>
      <c r="P28" s="26"/>
      <c r="T28" s="178"/>
    </row>
    <row r="29" spans="1:20" ht="31.5" customHeight="1" x14ac:dyDescent="0.25">
      <c r="A29" s="53"/>
      <c r="B29" s="48"/>
      <c r="C29" s="48"/>
      <c r="D29" s="48"/>
      <c r="E29" s="48"/>
      <c r="F29" s="48"/>
      <c r="G29" s="49"/>
      <c r="H29" s="23" t="s">
        <v>345</v>
      </c>
      <c r="I29" s="50">
        <v>5000</v>
      </c>
      <c r="J29" s="50">
        <v>0</v>
      </c>
      <c r="K29" s="50">
        <v>0</v>
      </c>
      <c r="L29" s="50">
        <f t="shared" si="3"/>
        <v>5000</v>
      </c>
      <c r="M29" s="50">
        <f t="shared" si="4"/>
        <v>6250</v>
      </c>
      <c r="N29" s="38">
        <f t="shared" si="11"/>
        <v>5000</v>
      </c>
      <c r="O29" s="51"/>
      <c r="P29" s="26"/>
      <c r="T29" s="178"/>
    </row>
    <row r="30" spans="1:20" ht="30.75" customHeight="1" x14ac:dyDescent="0.25">
      <c r="A30" s="53"/>
      <c r="B30" s="48"/>
      <c r="C30" s="48"/>
      <c r="D30" s="48"/>
      <c r="E30" s="48"/>
      <c r="F30" s="48"/>
      <c r="G30" s="49"/>
      <c r="H30" s="23" t="s">
        <v>346</v>
      </c>
      <c r="I30" s="50">
        <v>2000</v>
      </c>
      <c r="J30" s="50">
        <v>0</v>
      </c>
      <c r="K30" s="50">
        <v>0</v>
      </c>
      <c r="L30" s="50">
        <f t="shared" si="3"/>
        <v>2000</v>
      </c>
      <c r="M30" s="50">
        <f t="shared" si="4"/>
        <v>2500</v>
      </c>
      <c r="N30" s="38">
        <f t="shared" si="11"/>
        <v>2000</v>
      </c>
      <c r="O30" s="51"/>
      <c r="P30" s="26"/>
      <c r="T30" s="178"/>
    </row>
    <row r="31" spans="1:20" ht="33" customHeight="1" x14ac:dyDescent="0.25">
      <c r="A31" s="53"/>
      <c r="B31" s="48"/>
      <c r="C31" s="48"/>
      <c r="D31" s="48"/>
      <c r="E31" s="48"/>
      <c r="F31" s="48"/>
      <c r="G31" s="49"/>
      <c r="H31" s="23" t="s">
        <v>347</v>
      </c>
      <c r="I31" s="50">
        <v>6000</v>
      </c>
      <c r="J31" s="50">
        <v>0</v>
      </c>
      <c r="K31" s="50">
        <v>0</v>
      </c>
      <c r="L31" s="50">
        <f t="shared" si="3"/>
        <v>6000</v>
      </c>
      <c r="M31" s="50">
        <f t="shared" si="4"/>
        <v>7500</v>
      </c>
      <c r="N31" s="38">
        <f t="shared" si="11"/>
        <v>6000</v>
      </c>
      <c r="O31" s="51"/>
      <c r="P31" s="26"/>
      <c r="T31" s="178"/>
    </row>
    <row r="32" spans="1:20" ht="30" customHeight="1" x14ac:dyDescent="0.25">
      <c r="A32" s="53"/>
      <c r="B32" s="48"/>
      <c r="C32" s="48"/>
      <c r="D32" s="48"/>
      <c r="E32" s="48"/>
      <c r="F32" s="48"/>
      <c r="G32" s="49"/>
      <c r="H32" s="23" t="s">
        <v>348</v>
      </c>
      <c r="I32" s="50">
        <v>3000</v>
      </c>
      <c r="J32" s="50">
        <v>0</v>
      </c>
      <c r="K32" s="50">
        <v>0</v>
      </c>
      <c r="L32" s="50">
        <f t="shared" si="3"/>
        <v>3000</v>
      </c>
      <c r="M32" s="50">
        <f t="shared" si="4"/>
        <v>3750</v>
      </c>
      <c r="N32" s="38">
        <f t="shared" si="11"/>
        <v>3000</v>
      </c>
      <c r="O32" s="51"/>
      <c r="P32" s="26"/>
      <c r="T32" s="178"/>
    </row>
    <row r="33" spans="1:20" ht="35.1" customHeight="1" x14ac:dyDescent="0.25">
      <c r="A33" s="57"/>
      <c r="B33" s="41" t="s">
        <v>296</v>
      </c>
      <c r="C33" s="41" t="s">
        <v>8</v>
      </c>
      <c r="D33" s="41" t="s">
        <v>9</v>
      </c>
      <c r="E33" s="42" t="s">
        <v>305</v>
      </c>
      <c r="F33" s="41" t="s">
        <v>10</v>
      </c>
      <c r="G33" s="43">
        <v>3224236</v>
      </c>
      <c r="H33" s="44" t="s">
        <v>354</v>
      </c>
      <c r="I33" s="45">
        <v>50000</v>
      </c>
      <c r="J33" s="45">
        <v>0</v>
      </c>
      <c r="K33" s="45">
        <v>0</v>
      </c>
      <c r="L33" s="45">
        <f t="shared" si="3"/>
        <v>50000</v>
      </c>
      <c r="M33" s="45">
        <f t="shared" si="4"/>
        <v>62500</v>
      </c>
      <c r="N33" s="45">
        <f>L33</f>
        <v>50000</v>
      </c>
      <c r="O33" s="46"/>
      <c r="P33" s="47"/>
      <c r="T33" s="178"/>
    </row>
    <row r="34" spans="1:20" ht="35.1" customHeight="1" x14ac:dyDescent="0.25">
      <c r="A34" s="29"/>
      <c r="B34" s="30"/>
      <c r="C34" s="30"/>
      <c r="D34" s="30"/>
      <c r="E34" s="30"/>
      <c r="F34" s="30"/>
      <c r="G34" s="31">
        <v>32244</v>
      </c>
      <c r="H34" s="32" t="s">
        <v>184</v>
      </c>
      <c r="I34" s="33">
        <f>I35</f>
        <v>26000</v>
      </c>
      <c r="J34" s="33">
        <f t="shared" ref="J34:N34" si="12">J35</f>
        <v>0</v>
      </c>
      <c r="K34" s="33">
        <f t="shared" si="12"/>
        <v>0</v>
      </c>
      <c r="L34" s="33">
        <f t="shared" si="12"/>
        <v>26000</v>
      </c>
      <c r="M34" s="33">
        <f t="shared" si="12"/>
        <v>32500</v>
      </c>
      <c r="N34" s="33">
        <f t="shared" si="12"/>
        <v>31070</v>
      </c>
      <c r="O34" s="34"/>
      <c r="P34" s="35"/>
      <c r="T34" s="178"/>
    </row>
    <row r="35" spans="1:20" ht="35.1" customHeight="1" x14ac:dyDescent="0.25">
      <c r="A35" s="53" t="s">
        <v>435</v>
      </c>
      <c r="B35" s="48" t="s">
        <v>126</v>
      </c>
      <c r="C35" s="48" t="s">
        <v>7</v>
      </c>
      <c r="D35" s="48"/>
      <c r="E35" s="58"/>
      <c r="F35" s="48"/>
      <c r="G35" s="49">
        <v>322444</v>
      </c>
      <c r="H35" s="23" t="s">
        <v>185</v>
      </c>
      <c r="I35" s="50">
        <v>26000</v>
      </c>
      <c r="J35" s="50">
        <v>0</v>
      </c>
      <c r="K35" s="50">
        <v>0</v>
      </c>
      <c r="L35" s="50">
        <f t="shared" si="3"/>
        <v>26000</v>
      </c>
      <c r="M35" s="50">
        <f>L35*1.25</f>
        <v>32500</v>
      </c>
      <c r="N35" s="38">
        <f>L35*1.195</f>
        <v>31070</v>
      </c>
      <c r="O35" s="51" t="s">
        <v>177</v>
      </c>
      <c r="P35" s="26"/>
      <c r="T35" s="178"/>
    </row>
    <row r="36" spans="1:20" ht="35.1" customHeight="1" x14ac:dyDescent="0.25">
      <c r="A36" s="29"/>
      <c r="B36" s="30"/>
      <c r="C36" s="30"/>
      <c r="D36" s="30"/>
      <c r="E36" s="30"/>
      <c r="F36" s="30"/>
      <c r="G36" s="31">
        <v>32251</v>
      </c>
      <c r="H36" s="32" t="s">
        <v>236</v>
      </c>
      <c r="I36" s="33">
        <f>I37</f>
        <v>20000</v>
      </c>
      <c r="J36" s="33">
        <f t="shared" ref="J36:N36" si="13">J37</f>
        <v>0</v>
      </c>
      <c r="K36" s="33">
        <f t="shared" si="13"/>
        <v>0</v>
      </c>
      <c r="L36" s="33">
        <f t="shared" si="13"/>
        <v>20000</v>
      </c>
      <c r="M36" s="33">
        <f t="shared" si="13"/>
        <v>25000</v>
      </c>
      <c r="N36" s="33">
        <f t="shared" si="13"/>
        <v>20000</v>
      </c>
      <c r="O36" s="34"/>
      <c r="P36" s="35"/>
      <c r="T36" s="178"/>
    </row>
    <row r="37" spans="1:20" ht="35.1" customHeight="1" x14ac:dyDescent="0.25">
      <c r="A37" s="40"/>
      <c r="B37" s="59" t="s">
        <v>231</v>
      </c>
      <c r="C37" s="59" t="s">
        <v>7</v>
      </c>
      <c r="D37" s="41"/>
      <c r="E37" s="42"/>
      <c r="F37" s="41"/>
      <c r="G37" s="43" t="s">
        <v>215</v>
      </c>
      <c r="H37" s="60" t="s">
        <v>225</v>
      </c>
      <c r="I37" s="61">
        <f>SUM(I38:I39)</f>
        <v>20000</v>
      </c>
      <c r="J37" s="61">
        <f t="shared" ref="J37:N37" si="14">SUM(J38:J39)</f>
        <v>0</v>
      </c>
      <c r="K37" s="61">
        <f t="shared" si="14"/>
        <v>0</v>
      </c>
      <c r="L37" s="61">
        <f t="shared" si="14"/>
        <v>20000</v>
      </c>
      <c r="M37" s="61">
        <f t="shared" si="14"/>
        <v>25000</v>
      </c>
      <c r="N37" s="61">
        <f t="shared" si="14"/>
        <v>20000</v>
      </c>
      <c r="O37" s="46" t="s">
        <v>177</v>
      </c>
      <c r="P37" s="47"/>
      <c r="T37" s="178"/>
    </row>
    <row r="38" spans="1:20" ht="35.1" customHeight="1" x14ac:dyDescent="0.25">
      <c r="A38" s="54"/>
      <c r="B38" s="55"/>
      <c r="C38" s="48"/>
      <c r="D38" s="55"/>
      <c r="E38" s="55"/>
      <c r="F38" s="55"/>
      <c r="G38" s="49"/>
      <c r="H38" s="28" t="s">
        <v>336</v>
      </c>
      <c r="I38" s="24">
        <v>18000</v>
      </c>
      <c r="J38" s="24">
        <v>0</v>
      </c>
      <c r="K38" s="24">
        <v>0</v>
      </c>
      <c r="L38" s="24">
        <f t="shared" si="3"/>
        <v>18000</v>
      </c>
      <c r="M38" s="24">
        <f t="shared" si="4"/>
        <v>22500</v>
      </c>
      <c r="N38" s="38">
        <f>L38</f>
        <v>18000</v>
      </c>
      <c r="O38" s="62"/>
      <c r="P38" s="26"/>
      <c r="T38" s="178"/>
    </row>
    <row r="39" spans="1:20" ht="31.5" customHeight="1" x14ac:dyDescent="0.25">
      <c r="A39" s="54"/>
      <c r="B39" s="55"/>
      <c r="C39" s="48"/>
      <c r="D39" s="55"/>
      <c r="E39" s="55"/>
      <c r="F39" s="55"/>
      <c r="G39" s="49"/>
      <c r="H39" s="28" t="s">
        <v>337</v>
      </c>
      <c r="I39" s="24">
        <v>2000</v>
      </c>
      <c r="J39" s="24">
        <v>0</v>
      </c>
      <c r="K39" s="24">
        <v>0</v>
      </c>
      <c r="L39" s="24">
        <f t="shared" si="3"/>
        <v>2000</v>
      </c>
      <c r="M39" s="24">
        <f t="shared" si="4"/>
        <v>2500</v>
      </c>
      <c r="N39" s="38">
        <f>L39</f>
        <v>2000</v>
      </c>
      <c r="O39" s="62"/>
      <c r="P39" s="63"/>
      <c r="T39" s="178"/>
    </row>
    <row r="40" spans="1:20" ht="45" x14ac:dyDescent="0.25">
      <c r="A40" s="29"/>
      <c r="B40" s="30" t="s">
        <v>228</v>
      </c>
      <c r="C40" s="30" t="s">
        <v>8</v>
      </c>
      <c r="D40" s="30" t="s">
        <v>9</v>
      </c>
      <c r="E40" s="64" t="s">
        <v>306</v>
      </c>
      <c r="F40" s="30" t="s">
        <v>10</v>
      </c>
      <c r="G40" s="31">
        <v>32272</v>
      </c>
      <c r="H40" s="32" t="s">
        <v>226</v>
      </c>
      <c r="I40" s="33">
        <f>SUM(I41:I45)</f>
        <v>53000</v>
      </c>
      <c r="J40" s="33">
        <f t="shared" ref="J40:N40" si="15">SUM(J41:J45)</f>
        <v>0</v>
      </c>
      <c r="K40" s="33">
        <f t="shared" si="15"/>
        <v>0</v>
      </c>
      <c r="L40" s="33">
        <f t="shared" si="15"/>
        <v>53000</v>
      </c>
      <c r="M40" s="33">
        <f t="shared" si="15"/>
        <v>66250</v>
      </c>
      <c r="N40" s="33">
        <f t="shared" si="15"/>
        <v>63335</v>
      </c>
      <c r="O40" s="34" t="s">
        <v>177</v>
      </c>
      <c r="P40" s="35" t="s">
        <v>202</v>
      </c>
      <c r="T40" s="178"/>
    </row>
    <row r="41" spans="1:20" ht="35.1" customHeight="1" x14ac:dyDescent="0.25">
      <c r="A41" s="19"/>
      <c r="B41" s="20"/>
      <c r="C41" s="20"/>
      <c r="D41" s="20"/>
      <c r="E41" s="65"/>
      <c r="F41" s="20"/>
      <c r="G41" s="22" t="s">
        <v>218</v>
      </c>
      <c r="H41" s="28" t="s">
        <v>359</v>
      </c>
      <c r="I41" s="24">
        <v>17000</v>
      </c>
      <c r="J41" s="24">
        <v>0</v>
      </c>
      <c r="K41" s="24">
        <v>0</v>
      </c>
      <c r="L41" s="24">
        <f t="shared" si="3"/>
        <v>17000</v>
      </c>
      <c r="M41" s="24">
        <f t="shared" si="4"/>
        <v>21250</v>
      </c>
      <c r="N41" s="38">
        <f>L41*1.195</f>
        <v>20315</v>
      </c>
      <c r="O41" s="25"/>
      <c r="P41" s="66"/>
      <c r="T41" s="178"/>
    </row>
    <row r="42" spans="1:20" ht="35.1" customHeight="1" x14ac:dyDescent="0.25">
      <c r="A42" s="19"/>
      <c r="B42" s="20"/>
      <c r="C42" s="20"/>
      <c r="D42" s="20"/>
      <c r="E42" s="65"/>
      <c r="F42" s="20"/>
      <c r="G42" s="22" t="s">
        <v>218</v>
      </c>
      <c r="H42" s="28" t="s">
        <v>360</v>
      </c>
      <c r="I42" s="24">
        <v>12000</v>
      </c>
      <c r="J42" s="24">
        <v>0</v>
      </c>
      <c r="K42" s="24">
        <v>0</v>
      </c>
      <c r="L42" s="24">
        <f t="shared" si="3"/>
        <v>12000</v>
      </c>
      <c r="M42" s="24">
        <f t="shared" si="4"/>
        <v>15000</v>
      </c>
      <c r="N42" s="38">
        <f t="shared" ref="N42:N45" si="16">L42*1.195</f>
        <v>14340</v>
      </c>
      <c r="O42" s="25"/>
      <c r="P42" s="66"/>
      <c r="T42" s="178"/>
    </row>
    <row r="43" spans="1:20" ht="35.1" customHeight="1" x14ac:dyDescent="0.25">
      <c r="A43" s="19"/>
      <c r="B43" s="20"/>
      <c r="C43" s="20"/>
      <c r="D43" s="20"/>
      <c r="E43" s="65"/>
      <c r="F43" s="20"/>
      <c r="G43" s="22" t="s">
        <v>218</v>
      </c>
      <c r="H43" s="23" t="s">
        <v>213</v>
      </c>
      <c r="I43" s="24">
        <v>5000</v>
      </c>
      <c r="J43" s="24">
        <v>0</v>
      </c>
      <c r="K43" s="24">
        <v>0</v>
      </c>
      <c r="L43" s="24">
        <f t="shared" si="3"/>
        <v>5000</v>
      </c>
      <c r="M43" s="24">
        <f t="shared" si="4"/>
        <v>6250</v>
      </c>
      <c r="N43" s="38">
        <f t="shared" si="16"/>
        <v>5975</v>
      </c>
      <c r="O43" s="25"/>
      <c r="P43" s="66"/>
      <c r="T43" s="178"/>
    </row>
    <row r="44" spans="1:20" ht="35.1" customHeight="1" x14ac:dyDescent="0.25">
      <c r="A44" s="19"/>
      <c r="B44" s="20"/>
      <c r="C44" s="20"/>
      <c r="D44" s="20"/>
      <c r="E44" s="65"/>
      <c r="F44" s="20"/>
      <c r="G44" s="22" t="s">
        <v>218</v>
      </c>
      <c r="H44" s="23" t="s">
        <v>283</v>
      </c>
      <c r="I44" s="24">
        <v>12000</v>
      </c>
      <c r="J44" s="24">
        <v>0</v>
      </c>
      <c r="K44" s="24">
        <v>0</v>
      </c>
      <c r="L44" s="24">
        <f t="shared" si="3"/>
        <v>12000</v>
      </c>
      <c r="M44" s="24">
        <f t="shared" si="4"/>
        <v>15000</v>
      </c>
      <c r="N44" s="38">
        <f t="shared" si="16"/>
        <v>14340</v>
      </c>
      <c r="O44" s="25"/>
      <c r="P44" s="66"/>
      <c r="T44" s="178"/>
    </row>
    <row r="45" spans="1:20" ht="35.1" customHeight="1" x14ac:dyDescent="0.25">
      <c r="A45" s="19"/>
      <c r="B45" s="20"/>
      <c r="C45" s="20"/>
      <c r="D45" s="20"/>
      <c r="E45" s="65"/>
      <c r="F45" s="20"/>
      <c r="G45" s="22" t="s">
        <v>215</v>
      </c>
      <c r="H45" s="23" t="s">
        <v>282</v>
      </c>
      <c r="I45" s="24">
        <v>7000</v>
      </c>
      <c r="J45" s="24">
        <v>0</v>
      </c>
      <c r="K45" s="24">
        <v>0</v>
      </c>
      <c r="L45" s="24">
        <f t="shared" si="3"/>
        <v>7000</v>
      </c>
      <c r="M45" s="24">
        <f t="shared" si="4"/>
        <v>8750</v>
      </c>
      <c r="N45" s="38">
        <f t="shared" si="16"/>
        <v>8365</v>
      </c>
      <c r="O45" s="25"/>
      <c r="P45" s="66"/>
      <c r="T45" s="178"/>
    </row>
    <row r="46" spans="1:20" ht="35.1" customHeight="1" x14ac:dyDescent="0.25">
      <c r="A46" s="29"/>
      <c r="B46" s="30"/>
      <c r="C46" s="30"/>
      <c r="D46" s="30"/>
      <c r="E46" s="30"/>
      <c r="F46" s="30"/>
      <c r="G46" s="31">
        <v>3231</v>
      </c>
      <c r="H46" s="32" t="s">
        <v>77</v>
      </c>
      <c r="I46" s="33">
        <f>I47+I50</f>
        <v>101000</v>
      </c>
      <c r="J46" s="33">
        <f t="shared" ref="J46:N46" si="17">J47+J50</f>
        <v>0</v>
      </c>
      <c r="K46" s="33">
        <f t="shared" si="17"/>
        <v>0</v>
      </c>
      <c r="L46" s="33">
        <f t="shared" si="17"/>
        <v>101000</v>
      </c>
      <c r="M46" s="33">
        <f t="shared" si="17"/>
        <v>126250</v>
      </c>
      <c r="N46" s="33">
        <f t="shared" si="17"/>
        <v>120695</v>
      </c>
      <c r="O46" s="34"/>
      <c r="P46" s="35"/>
      <c r="T46" s="178"/>
    </row>
    <row r="47" spans="1:20" ht="35.1" customHeight="1" x14ac:dyDescent="0.25">
      <c r="A47" s="67"/>
      <c r="B47" s="68"/>
      <c r="C47" s="68"/>
      <c r="D47" s="68"/>
      <c r="E47" s="68"/>
      <c r="F47" s="68"/>
      <c r="G47" s="70">
        <v>32311</v>
      </c>
      <c r="H47" s="76" t="s">
        <v>78</v>
      </c>
      <c r="I47" s="72">
        <f>SUM(I48:I49)</f>
        <v>76000</v>
      </c>
      <c r="J47" s="72">
        <f t="shared" ref="J47:N47" si="18">SUM(J48:J49)</f>
        <v>0</v>
      </c>
      <c r="K47" s="72">
        <f t="shared" si="18"/>
        <v>0</v>
      </c>
      <c r="L47" s="72">
        <f t="shared" si="18"/>
        <v>76000</v>
      </c>
      <c r="M47" s="72">
        <f t="shared" si="18"/>
        <v>95000</v>
      </c>
      <c r="N47" s="72">
        <f t="shared" si="18"/>
        <v>90820</v>
      </c>
      <c r="O47" s="73"/>
      <c r="P47" s="74"/>
      <c r="T47" s="178"/>
    </row>
    <row r="48" spans="1:20" ht="60" x14ac:dyDescent="0.25">
      <c r="A48" s="19"/>
      <c r="B48" s="48"/>
      <c r="C48" s="48"/>
      <c r="D48" s="48"/>
      <c r="E48" s="48"/>
      <c r="F48" s="48"/>
      <c r="G48" s="49" t="s">
        <v>218</v>
      </c>
      <c r="H48" s="23" t="s">
        <v>79</v>
      </c>
      <c r="I48" s="50">
        <v>25000</v>
      </c>
      <c r="J48" s="50">
        <v>0</v>
      </c>
      <c r="K48" s="50">
        <v>0</v>
      </c>
      <c r="L48" s="50">
        <f t="shared" si="3"/>
        <v>25000</v>
      </c>
      <c r="M48" s="50">
        <f t="shared" ref="M48:M72" si="19">L48*1.25</f>
        <v>31250</v>
      </c>
      <c r="N48" s="38">
        <f>L48*1.195</f>
        <v>29875</v>
      </c>
      <c r="O48" s="25" t="s">
        <v>177</v>
      </c>
      <c r="P48" s="26" t="s">
        <v>220</v>
      </c>
      <c r="T48" s="178"/>
    </row>
    <row r="49" spans="1:20" ht="60" x14ac:dyDescent="0.25">
      <c r="A49" s="19"/>
      <c r="B49" s="48"/>
      <c r="C49" s="48"/>
      <c r="D49" s="48"/>
      <c r="E49" s="48"/>
      <c r="F49" s="48"/>
      <c r="G49" s="49" t="s">
        <v>218</v>
      </c>
      <c r="H49" s="23" t="s">
        <v>212</v>
      </c>
      <c r="I49" s="50">
        <v>51000</v>
      </c>
      <c r="J49" s="50">
        <v>0</v>
      </c>
      <c r="K49" s="50">
        <v>0</v>
      </c>
      <c r="L49" s="50">
        <f t="shared" si="3"/>
        <v>51000</v>
      </c>
      <c r="M49" s="50">
        <f t="shared" si="19"/>
        <v>63750</v>
      </c>
      <c r="N49" s="38">
        <f>L49*1.195</f>
        <v>60945</v>
      </c>
      <c r="O49" s="25" t="s">
        <v>177</v>
      </c>
      <c r="P49" s="26" t="s">
        <v>220</v>
      </c>
      <c r="T49" s="178"/>
    </row>
    <row r="50" spans="1:20" ht="60" x14ac:dyDescent="0.25">
      <c r="A50" s="67"/>
      <c r="B50" s="68"/>
      <c r="C50" s="68"/>
      <c r="D50" s="68"/>
      <c r="E50" s="68"/>
      <c r="F50" s="68"/>
      <c r="G50" s="70">
        <v>32313</v>
      </c>
      <c r="H50" s="76" t="s">
        <v>80</v>
      </c>
      <c r="I50" s="72">
        <v>25000</v>
      </c>
      <c r="J50" s="72">
        <v>0</v>
      </c>
      <c r="K50" s="72">
        <v>0</v>
      </c>
      <c r="L50" s="72">
        <f t="shared" si="3"/>
        <v>25000</v>
      </c>
      <c r="M50" s="72">
        <f t="shared" si="19"/>
        <v>31250</v>
      </c>
      <c r="N50" s="72">
        <f>L50*1.195</f>
        <v>29875</v>
      </c>
      <c r="O50" s="73" t="s">
        <v>177</v>
      </c>
      <c r="P50" s="74" t="s">
        <v>220</v>
      </c>
      <c r="T50" s="178"/>
    </row>
    <row r="51" spans="1:20" ht="35.1" customHeight="1" x14ac:dyDescent="0.25">
      <c r="A51" s="29"/>
      <c r="B51" s="30"/>
      <c r="C51" s="30"/>
      <c r="D51" s="30"/>
      <c r="E51" s="30"/>
      <c r="F51" s="30"/>
      <c r="G51" s="31">
        <v>3232</v>
      </c>
      <c r="H51" s="32" t="s">
        <v>81</v>
      </c>
      <c r="I51" s="33">
        <f>SUM(I52,I55,I127)</f>
        <v>714150</v>
      </c>
      <c r="J51" s="33">
        <f t="shared" ref="J51:N51" si="20">SUM(J52,J55,J127)</f>
        <v>171250</v>
      </c>
      <c r="K51" s="33">
        <f t="shared" si="20"/>
        <v>11500</v>
      </c>
      <c r="L51" s="33">
        <f t="shared" si="20"/>
        <v>896900</v>
      </c>
      <c r="M51" s="33">
        <f t="shared" si="20"/>
        <v>1121125</v>
      </c>
      <c r="N51" s="33">
        <f t="shared" si="20"/>
        <v>565313</v>
      </c>
      <c r="O51" s="34"/>
      <c r="P51" s="35"/>
      <c r="T51" s="178"/>
    </row>
    <row r="52" spans="1:20" ht="35.1" customHeight="1" x14ac:dyDescent="0.25">
      <c r="A52" s="67"/>
      <c r="B52" s="68" t="s">
        <v>127</v>
      </c>
      <c r="C52" s="68" t="s">
        <v>7</v>
      </c>
      <c r="D52" s="68"/>
      <c r="E52" s="68"/>
      <c r="F52" s="68"/>
      <c r="G52" s="70">
        <v>32321</v>
      </c>
      <c r="H52" s="76" t="s">
        <v>82</v>
      </c>
      <c r="I52" s="72">
        <f>SUM(I53:I54)</f>
        <v>16000</v>
      </c>
      <c r="J52" s="72">
        <f t="shared" ref="J52:N52" si="21">SUM(J53:J54)</f>
        <v>0</v>
      </c>
      <c r="K52" s="72">
        <f t="shared" si="21"/>
        <v>0</v>
      </c>
      <c r="L52" s="72">
        <f t="shared" si="21"/>
        <v>16000</v>
      </c>
      <c r="M52" s="72">
        <f t="shared" si="21"/>
        <v>20000</v>
      </c>
      <c r="N52" s="72">
        <f t="shared" si="21"/>
        <v>19120</v>
      </c>
      <c r="O52" s="73" t="s">
        <v>177</v>
      </c>
      <c r="P52" s="74"/>
      <c r="T52" s="178"/>
    </row>
    <row r="53" spans="1:20" ht="35.1" customHeight="1" x14ac:dyDescent="0.25">
      <c r="A53" s="19"/>
      <c r="B53" s="20"/>
      <c r="C53" s="20"/>
      <c r="D53" s="20"/>
      <c r="E53" s="20"/>
      <c r="F53" s="20"/>
      <c r="G53" s="22"/>
      <c r="H53" s="23" t="s">
        <v>83</v>
      </c>
      <c r="I53" s="50">
        <v>8000</v>
      </c>
      <c r="J53" s="50">
        <v>0</v>
      </c>
      <c r="K53" s="50">
        <v>0</v>
      </c>
      <c r="L53" s="50">
        <f t="shared" si="3"/>
        <v>8000</v>
      </c>
      <c r="M53" s="24">
        <f t="shared" si="19"/>
        <v>10000</v>
      </c>
      <c r="N53" s="38">
        <f>L53*1.195</f>
        <v>9560</v>
      </c>
      <c r="O53" s="25"/>
      <c r="P53" s="66"/>
      <c r="T53" s="178"/>
    </row>
    <row r="54" spans="1:20" ht="35.1" customHeight="1" x14ac:dyDescent="0.25">
      <c r="A54" s="19"/>
      <c r="B54" s="20"/>
      <c r="C54" s="20"/>
      <c r="D54" s="20"/>
      <c r="E54" s="20"/>
      <c r="F54" s="20"/>
      <c r="G54" s="22"/>
      <c r="H54" s="23" t="s">
        <v>84</v>
      </c>
      <c r="I54" s="50">
        <v>8000</v>
      </c>
      <c r="J54" s="50">
        <v>0</v>
      </c>
      <c r="K54" s="50">
        <v>0</v>
      </c>
      <c r="L54" s="50">
        <f t="shared" si="3"/>
        <v>8000</v>
      </c>
      <c r="M54" s="24">
        <f t="shared" si="19"/>
        <v>10000</v>
      </c>
      <c r="N54" s="38">
        <f t="shared" ref="N54" si="22">L54*1.195</f>
        <v>9560</v>
      </c>
      <c r="O54" s="25"/>
      <c r="P54" s="66"/>
      <c r="T54" s="178"/>
    </row>
    <row r="55" spans="1:20" ht="35.1" customHeight="1" x14ac:dyDescent="0.25">
      <c r="A55" s="67"/>
      <c r="B55" s="68"/>
      <c r="C55" s="68"/>
      <c r="D55" s="68"/>
      <c r="E55" s="68"/>
      <c r="F55" s="68"/>
      <c r="G55" s="70">
        <v>32322</v>
      </c>
      <c r="H55" s="76" t="s">
        <v>85</v>
      </c>
      <c r="I55" s="72">
        <f>I56+I109+SUM(I117:I126)</f>
        <v>629650</v>
      </c>
      <c r="J55" s="72">
        <f t="shared" ref="J55:N55" si="23">J56+J109+SUM(J117:J126)</f>
        <v>197250</v>
      </c>
      <c r="K55" s="72">
        <f t="shared" si="23"/>
        <v>11500</v>
      </c>
      <c r="L55" s="72">
        <f t="shared" si="23"/>
        <v>838400</v>
      </c>
      <c r="M55" s="72">
        <f t="shared" si="23"/>
        <v>1048000</v>
      </c>
      <c r="N55" s="72">
        <f t="shared" si="23"/>
        <v>495405.5</v>
      </c>
      <c r="O55" s="73" t="s">
        <v>177</v>
      </c>
      <c r="P55" s="74"/>
      <c r="T55" s="178"/>
    </row>
    <row r="56" spans="1:20" ht="45" x14ac:dyDescent="0.25">
      <c r="A56" s="107" t="s">
        <v>442</v>
      </c>
      <c r="B56" s="41" t="s">
        <v>130</v>
      </c>
      <c r="C56" s="41" t="s">
        <v>8</v>
      </c>
      <c r="D56" s="41" t="s">
        <v>105</v>
      </c>
      <c r="E56" s="42" t="s">
        <v>306</v>
      </c>
      <c r="F56" s="41" t="s">
        <v>13</v>
      </c>
      <c r="G56" s="43">
        <v>32322</v>
      </c>
      <c r="H56" s="44" t="s">
        <v>219</v>
      </c>
      <c r="I56" s="108">
        <f>SUM(I57:I108)</f>
        <v>486250</v>
      </c>
      <c r="J56" s="108">
        <f t="shared" ref="J56:N56" si="24">SUM(J57:J108)</f>
        <v>142750</v>
      </c>
      <c r="K56" s="108">
        <f t="shared" si="24"/>
        <v>0</v>
      </c>
      <c r="L56" s="108">
        <f t="shared" si="24"/>
        <v>629000</v>
      </c>
      <c r="M56" s="108">
        <f t="shared" si="24"/>
        <v>786250</v>
      </c>
      <c r="N56" s="108">
        <f t="shared" si="24"/>
        <v>317500</v>
      </c>
      <c r="O56" s="109" t="s">
        <v>177</v>
      </c>
      <c r="P56" s="47" t="s">
        <v>202</v>
      </c>
      <c r="T56" s="178"/>
    </row>
    <row r="57" spans="1:20" ht="35.1" customHeight="1" x14ac:dyDescent="0.25">
      <c r="A57" s="110"/>
      <c r="B57" s="20"/>
      <c r="C57" s="20"/>
      <c r="D57" s="20"/>
      <c r="E57" s="20"/>
      <c r="F57" s="20"/>
      <c r="G57" s="20"/>
      <c r="H57" s="28" t="s">
        <v>436</v>
      </c>
      <c r="I57" s="24">
        <v>36300</v>
      </c>
      <c r="J57" s="24">
        <v>58700</v>
      </c>
      <c r="K57" s="24">
        <v>0</v>
      </c>
      <c r="L57" s="111">
        <f t="shared" si="3"/>
        <v>95000</v>
      </c>
      <c r="M57" s="111">
        <f t="shared" si="19"/>
        <v>118750</v>
      </c>
      <c r="N57" s="38">
        <f>L57/2</f>
        <v>47500</v>
      </c>
      <c r="O57" s="25"/>
      <c r="P57" s="66"/>
      <c r="T57" s="178"/>
    </row>
    <row r="58" spans="1:20" ht="35.1" customHeight="1" x14ac:dyDescent="0.25">
      <c r="A58" s="110"/>
      <c r="B58" s="20"/>
      <c r="C58" s="20"/>
      <c r="D58" s="20"/>
      <c r="E58" s="20"/>
      <c r="F58" s="20"/>
      <c r="G58" s="20"/>
      <c r="H58" s="28" t="s">
        <v>309</v>
      </c>
      <c r="I58" s="24">
        <v>56000</v>
      </c>
      <c r="J58" s="24">
        <v>7000</v>
      </c>
      <c r="K58" s="24">
        <v>0</v>
      </c>
      <c r="L58" s="111">
        <f t="shared" si="3"/>
        <v>63000</v>
      </c>
      <c r="M58" s="111">
        <f t="shared" si="19"/>
        <v>78750</v>
      </c>
      <c r="N58" s="38">
        <f t="shared" ref="N58:N107" si="25">L58/2</f>
        <v>31500</v>
      </c>
      <c r="O58" s="25"/>
      <c r="P58" s="66"/>
      <c r="T58" s="178"/>
    </row>
    <row r="59" spans="1:20" ht="35.1" customHeight="1" x14ac:dyDescent="0.25">
      <c r="A59" s="110"/>
      <c r="B59" s="20"/>
      <c r="C59" s="20"/>
      <c r="D59" s="20"/>
      <c r="E59" s="20"/>
      <c r="F59" s="20"/>
      <c r="G59" s="20"/>
      <c r="H59" s="28" t="s">
        <v>310</v>
      </c>
      <c r="I59" s="24">
        <v>102000</v>
      </c>
      <c r="J59" s="24">
        <v>-2000</v>
      </c>
      <c r="K59" s="24">
        <v>0</v>
      </c>
      <c r="L59" s="111">
        <f t="shared" si="3"/>
        <v>100000</v>
      </c>
      <c r="M59" s="111">
        <f t="shared" si="19"/>
        <v>125000</v>
      </c>
      <c r="N59" s="38">
        <f t="shared" si="25"/>
        <v>50000</v>
      </c>
      <c r="O59" s="25"/>
      <c r="P59" s="66"/>
      <c r="T59" s="178"/>
    </row>
    <row r="60" spans="1:20" ht="35.1" customHeight="1" x14ac:dyDescent="0.25">
      <c r="A60" s="110"/>
      <c r="B60" s="20"/>
      <c r="C60" s="20"/>
      <c r="D60" s="20"/>
      <c r="E60" s="20"/>
      <c r="F60" s="20"/>
      <c r="G60" s="20"/>
      <c r="H60" s="97" t="s">
        <v>389</v>
      </c>
      <c r="I60" s="24">
        <v>5600</v>
      </c>
      <c r="J60" s="24">
        <v>600</v>
      </c>
      <c r="K60" s="24">
        <v>0</v>
      </c>
      <c r="L60" s="111">
        <f t="shared" si="3"/>
        <v>6200</v>
      </c>
      <c r="M60" s="111">
        <f t="shared" si="19"/>
        <v>7750</v>
      </c>
      <c r="N60" s="38">
        <f t="shared" si="25"/>
        <v>3100</v>
      </c>
      <c r="O60" s="25"/>
      <c r="P60" s="66"/>
      <c r="T60" s="178"/>
    </row>
    <row r="61" spans="1:20" ht="35.1" customHeight="1" x14ac:dyDescent="0.25">
      <c r="A61" s="110"/>
      <c r="B61" s="20"/>
      <c r="C61" s="20"/>
      <c r="D61" s="20"/>
      <c r="E61" s="20"/>
      <c r="F61" s="20"/>
      <c r="G61" s="20"/>
      <c r="H61" s="28" t="s">
        <v>311</v>
      </c>
      <c r="I61" s="24">
        <v>8400</v>
      </c>
      <c r="J61" s="24">
        <v>900</v>
      </c>
      <c r="K61" s="24">
        <v>0</v>
      </c>
      <c r="L61" s="111">
        <f t="shared" si="3"/>
        <v>9300</v>
      </c>
      <c r="M61" s="111">
        <f t="shared" si="19"/>
        <v>11625</v>
      </c>
      <c r="N61" s="38">
        <f t="shared" si="25"/>
        <v>4650</v>
      </c>
      <c r="O61" s="25"/>
      <c r="P61" s="66"/>
      <c r="T61" s="178"/>
    </row>
    <row r="62" spans="1:20" ht="35.1" customHeight="1" x14ac:dyDescent="0.25">
      <c r="A62" s="110"/>
      <c r="B62" s="20"/>
      <c r="C62" s="20"/>
      <c r="D62" s="20"/>
      <c r="E62" s="20"/>
      <c r="F62" s="20"/>
      <c r="G62" s="20"/>
      <c r="H62" s="28" t="s">
        <v>312</v>
      </c>
      <c r="I62" s="24">
        <v>22000</v>
      </c>
      <c r="J62" s="24">
        <v>-2000</v>
      </c>
      <c r="K62" s="24">
        <v>0</v>
      </c>
      <c r="L62" s="111">
        <f t="shared" si="3"/>
        <v>20000</v>
      </c>
      <c r="M62" s="111">
        <f t="shared" si="19"/>
        <v>25000</v>
      </c>
      <c r="N62" s="38">
        <f t="shared" si="25"/>
        <v>10000</v>
      </c>
      <c r="O62" s="25"/>
      <c r="P62" s="66"/>
      <c r="T62" s="178"/>
    </row>
    <row r="63" spans="1:20" ht="45" x14ac:dyDescent="0.25">
      <c r="A63" s="110"/>
      <c r="B63" s="20"/>
      <c r="C63" s="20"/>
      <c r="D63" s="20"/>
      <c r="E63" s="20"/>
      <c r="F63" s="20"/>
      <c r="G63" s="20"/>
      <c r="H63" s="97" t="s">
        <v>390</v>
      </c>
      <c r="I63" s="24">
        <v>18500</v>
      </c>
      <c r="J63" s="24">
        <v>1500</v>
      </c>
      <c r="K63" s="24">
        <v>0</v>
      </c>
      <c r="L63" s="111">
        <f t="shared" si="3"/>
        <v>20000</v>
      </c>
      <c r="M63" s="111">
        <f t="shared" si="19"/>
        <v>25000</v>
      </c>
      <c r="N63" s="38">
        <f t="shared" si="25"/>
        <v>10000</v>
      </c>
      <c r="O63" s="25"/>
      <c r="P63" s="66"/>
      <c r="T63" s="178"/>
    </row>
    <row r="64" spans="1:20" ht="35.1" customHeight="1" x14ac:dyDescent="0.25">
      <c r="A64" s="110"/>
      <c r="B64" s="20"/>
      <c r="C64" s="20"/>
      <c r="D64" s="20"/>
      <c r="E64" s="20"/>
      <c r="F64" s="20"/>
      <c r="G64" s="20"/>
      <c r="H64" s="28" t="s">
        <v>313</v>
      </c>
      <c r="I64" s="24">
        <v>20000</v>
      </c>
      <c r="J64" s="24">
        <v>5000</v>
      </c>
      <c r="K64" s="24">
        <v>0</v>
      </c>
      <c r="L64" s="111">
        <f t="shared" si="3"/>
        <v>25000</v>
      </c>
      <c r="M64" s="111">
        <f t="shared" si="19"/>
        <v>31250</v>
      </c>
      <c r="N64" s="38">
        <f t="shared" si="25"/>
        <v>12500</v>
      </c>
      <c r="O64" s="25"/>
      <c r="P64" s="66"/>
      <c r="T64" s="178"/>
    </row>
    <row r="65" spans="1:20" ht="35.1" customHeight="1" x14ac:dyDescent="0.25">
      <c r="A65" s="110"/>
      <c r="B65" s="20"/>
      <c r="C65" s="20"/>
      <c r="D65" s="20"/>
      <c r="E65" s="20"/>
      <c r="F65" s="20"/>
      <c r="G65" s="20"/>
      <c r="H65" s="97" t="s">
        <v>391</v>
      </c>
      <c r="I65" s="24">
        <v>800</v>
      </c>
      <c r="J65" s="24">
        <v>0</v>
      </c>
      <c r="K65" s="24">
        <v>0</v>
      </c>
      <c r="L65" s="111">
        <f t="shared" si="3"/>
        <v>800</v>
      </c>
      <c r="M65" s="111">
        <f t="shared" si="19"/>
        <v>1000</v>
      </c>
      <c r="N65" s="38">
        <f t="shared" si="25"/>
        <v>400</v>
      </c>
      <c r="O65" s="25"/>
      <c r="P65" s="66"/>
      <c r="T65" s="178"/>
    </row>
    <row r="66" spans="1:20" ht="35.1" customHeight="1" x14ac:dyDescent="0.25">
      <c r="A66" s="110"/>
      <c r="B66" s="20"/>
      <c r="C66" s="20"/>
      <c r="D66" s="20"/>
      <c r="E66" s="20"/>
      <c r="F66" s="20"/>
      <c r="G66" s="20"/>
      <c r="H66" s="97" t="s">
        <v>392</v>
      </c>
      <c r="I66" s="24">
        <v>2500</v>
      </c>
      <c r="J66" s="24">
        <v>0</v>
      </c>
      <c r="K66" s="24">
        <v>0</v>
      </c>
      <c r="L66" s="111">
        <f t="shared" si="3"/>
        <v>2500</v>
      </c>
      <c r="M66" s="111">
        <f t="shared" si="19"/>
        <v>3125</v>
      </c>
      <c r="N66" s="38">
        <f t="shared" si="25"/>
        <v>1250</v>
      </c>
      <c r="O66" s="25"/>
      <c r="P66" s="66"/>
      <c r="T66" s="178"/>
    </row>
    <row r="67" spans="1:20" ht="35.1" customHeight="1" x14ac:dyDescent="0.25">
      <c r="A67" s="110"/>
      <c r="B67" s="20"/>
      <c r="C67" s="20"/>
      <c r="D67" s="20"/>
      <c r="E67" s="20"/>
      <c r="F67" s="20"/>
      <c r="G67" s="20"/>
      <c r="H67" s="97" t="s">
        <v>437</v>
      </c>
      <c r="I67" s="24">
        <v>7200</v>
      </c>
      <c r="J67" s="24">
        <v>900</v>
      </c>
      <c r="K67" s="24">
        <v>0</v>
      </c>
      <c r="L67" s="111">
        <f t="shared" si="3"/>
        <v>8100</v>
      </c>
      <c r="M67" s="111">
        <f t="shared" si="19"/>
        <v>10125</v>
      </c>
      <c r="N67" s="38">
        <f t="shared" si="25"/>
        <v>4050</v>
      </c>
      <c r="O67" s="25"/>
      <c r="P67" s="66"/>
      <c r="T67" s="178"/>
    </row>
    <row r="68" spans="1:20" ht="35.1" customHeight="1" x14ac:dyDescent="0.25">
      <c r="A68" s="110"/>
      <c r="B68" s="20"/>
      <c r="C68" s="20"/>
      <c r="D68" s="20"/>
      <c r="E68" s="20"/>
      <c r="F68" s="20"/>
      <c r="G68" s="20"/>
      <c r="H68" s="28" t="s">
        <v>314</v>
      </c>
      <c r="I68" s="24">
        <v>4800</v>
      </c>
      <c r="J68" s="24">
        <v>900</v>
      </c>
      <c r="K68" s="24">
        <v>0</v>
      </c>
      <c r="L68" s="111">
        <f t="shared" si="3"/>
        <v>5700</v>
      </c>
      <c r="M68" s="111">
        <f t="shared" si="19"/>
        <v>7125</v>
      </c>
      <c r="N68" s="38">
        <f t="shared" si="25"/>
        <v>2850</v>
      </c>
      <c r="O68" s="25"/>
      <c r="P68" s="66"/>
      <c r="T68" s="178"/>
    </row>
    <row r="69" spans="1:20" ht="35.1" customHeight="1" x14ac:dyDescent="0.25">
      <c r="A69" s="110"/>
      <c r="B69" s="20"/>
      <c r="C69" s="20"/>
      <c r="D69" s="20"/>
      <c r="E69" s="20"/>
      <c r="F69" s="20"/>
      <c r="G69" s="20"/>
      <c r="H69" s="28" t="s">
        <v>315</v>
      </c>
      <c r="I69" s="24">
        <v>10000</v>
      </c>
      <c r="J69" s="24">
        <v>0</v>
      </c>
      <c r="K69" s="24">
        <v>0</v>
      </c>
      <c r="L69" s="111">
        <f t="shared" si="3"/>
        <v>10000</v>
      </c>
      <c r="M69" s="111">
        <f t="shared" si="19"/>
        <v>12500</v>
      </c>
      <c r="N69" s="38">
        <f t="shared" si="25"/>
        <v>5000</v>
      </c>
      <c r="O69" s="25"/>
      <c r="P69" s="66"/>
      <c r="T69" s="178"/>
    </row>
    <row r="70" spans="1:20" ht="35.1" customHeight="1" x14ac:dyDescent="0.25">
      <c r="A70" s="110"/>
      <c r="B70" s="20"/>
      <c r="C70" s="20"/>
      <c r="D70" s="20"/>
      <c r="E70" s="20"/>
      <c r="F70" s="20"/>
      <c r="G70" s="20"/>
      <c r="H70" s="23" t="s">
        <v>375</v>
      </c>
      <c r="I70" s="24">
        <v>1500</v>
      </c>
      <c r="J70" s="24">
        <v>-500</v>
      </c>
      <c r="K70" s="24">
        <v>0</v>
      </c>
      <c r="L70" s="111">
        <f t="shared" si="3"/>
        <v>1000</v>
      </c>
      <c r="M70" s="111">
        <f t="shared" si="19"/>
        <v>1250</v>
      </c>
      <c r="N70" s="38">
        <f t="shared" si="25"/>
        <v>500</v>
      </c>
      <c r="O70" s="25"/>
      <c r="P70" s="66"/>
      <c r="T70" s="178"/>
    </row>
    <row r="71" spans="1:20" ht="35.1" customHeight="1" x14ac:dyDescent="0.25">
      <c r="A71" s="110"/>
      <c r="B71" s="20"/>
      <c r="C71" s="20"/>
      <c r="D71" s="20"/>
      <c r="E71" s="20"/>
      <c r="F71" s="20"/>
      <c r="G71" s="20"/>
      <c r="H71" s="97" t="s">
        <v>393</v>
      </c>
      <c r="I71" s="24">
        <v>9500</v>
      </c>
      <c r="J71" s="24">
        <v>-4500</v>
      </c>
      <c r="K71" s="24">
        <v>0</v>
      </c>
      <c r="L71" s="111">
        <f t="shared" ref="L71:L133" si="26">I71+J71+K71</f>
        <v>5000</v>
      </c>
      <c r="M71" s="111">
        <f t="shared" si="19"/>
        <v>6250</v>
      </c>
      <c r="N71" s="38">
        <f t="shared" si="25"/>
        <v>2500</v>
      </c>
      <c r="O71" s="25"/>
      <c r="P71" s="66"/>
      <c r="T71" s="178"/>
    </row>
    <row r="72" spans="1:20" ht="35.1" customHeight="1" x14ac:dyDescent="0.25">
      <c r="A72" s="110"/>
      <c r="B72" s="20"/>
      <c r="C72" s="20"/>
      <c r="D72" s="20"/>
      <c r="E72" s="20"/>
      <c r="F72" s="20"/>
      <c r="G72" s="20"/>
      <c r="H72" s="28" t="s">
        <v>316</v>
      </c>
      <c r="I72" s="24">
        <v>1800</v>
      </c>
      <c r="J72" s="24">
        <v>0</v>
      </c>
      <c r="K72" s="24">
        <v>0</v>
      </c>
      <c r="L72" s="111">
        <f t="shared" si="26"/>
        <v>1800</v>
      </c>
      <c r="M72" s="111">
        <f t="shared" si="19"/>
        <v>2250</v>
      </c>
      <c r="N72" s="38">
        <f t="shared" si="25"/>
        <v>900</v>
      </c>
      <c r="O72" s="25"/>
      <c r="P72" s="66"/>
      <c r="T72" s="178"/>
    </row>
    <row r="73" spans="1:20" ht="35.1" customHeight="1" x14ac:dyDescent="0.25">
      <c r="A73" s="110"/>
      <c r="B73" s="20"/>
      <c r="C73" s="20"/>
      <c r="D73" s="20"/>
      <c r="E73" s="20"/>
      <c r="F73" s="20"/>
      <c r="G73" s="20"/>
      <c r="H73" s="97" t="s">
        <v>438</v>
      </c>
      <c r="I73" s="24">
        <v>1500</v>
      </c>
      <c r="J73" s="24">
        <v>100</v>
      </c>
      <c r="K73" s="24">
        <v>0</v>
      </c>
      <c r="L73" s="111">
        <f t="shared" si="26"/>
        <v>1600</v>
      </c>
      <c r="M73" s="111">
        <f t="shared" ref="M73:M138" si="27">L73*1.25</f>
        <v>2000</v>
      </c>
      <c r="N73" s="38">
        <f t="shared" si="25"/>
        <v>800</v>
      </c>
      <c r="O73" s="25"/>
      <c r="P73" s="66"/>
      <c r="T73" s="178"/>
    </row>
    <row r="74" spans="1:20" ht="35.1" customHeight="1" x14ac:dyDescent="0.25">
      <c r="A74" s="110"/>
      <c r="B74" s="20"/>
      <c r="C74" s="20"/>
      <c r="D74" s="20"/>
      <c r="E74" s="20"/>
      <c r="F74" s="20"/>
      <c r="G74" s="20"/>
      <c r="H74" s="97" t="s">
        <v>394</v>
      </c>
      <c r="I74" s="24">
        <v>4000</v>
      </c>
      <c r="J74" s="24">
        <v>0</v>
      </c>
      <c r="K74" s="24">
        <v>0</v>
      </c>
      <c r="L74" s="111">
        <f t="shared" si="26"/>
        <v>4000</v>
      </c>
      <c r="M74" s="111">
        <f t="shared" si="27"/>
        <v>5000</v>
      </c>
      <c r="N74" s="38">
        <f t="shared" si="25"/>
        <v>2000</v>
      </c>
      <c r="O74" s="25"/>
      <c r="P74" s="66"/>
      <c r="T74" s="178"/>
    </row>
    <row r="75" spans="1:20" ht="35.1" customHeight="1" x14ac:dyDescent="0.25">
      <c r="A75" s="110"/>
      <c r="B75" s="20"/>
      <c r="C75" s="20"/>
      <c r="D75" s="20"/>
      <c r="E75" s="20"/>
      <c r="F75" s="20"/>
      <c r="G75" s="20"/>
      <c r="H75" s="97" t="s">
        <v>395</v>
      </c>
      <c r="I75" s="24">
        <v>2000</v>
      </c>
      <c r="J75" s="24">
        <v>0</v>
      </c>
      <c r="K75" s="24">
        <v>0</v>
      </c>
      <c r="L75" s="111">
        <f t="shared" si="26"/>
        <v>2000</v>
      </c>
      <c r="M75" s="111">
        <f t="shared" si="27"/>
        <v>2500</v>
      </c>
      <c r="N75" s="38">
        <f t="shared" si="25"/>
        <v>1000</v>
      </c>
      <c r="O75" s="25"/>
      <c r="P75" s="66"/>
      <c r="T75" s="178"/>
    </row>
    <row r="76" spans="1:20" ht="35.1" customHeight="1" x14ac:dyDescent="0.25">
      <c r="A76" s="110"/>
      <c r="B76" s="20"/>
      <c r="C76" s="20"/>
      <c r="D76" s="20"/>
      <c r="E76" s="20"/>
      <c r="F76" s="20"/>
      <c r="G76" s="20"/>
      <c r="H76" s="97" t="s">
        <v>396</v>
      </c>
      <c r="I76" s="50">
        <v>45000</v>
      </c>
      <c r="J76" s="50">
        <v>10000</v>
      </c>
      <c r="K76" s="50">
        <v>0</v>
      </c>
      <c r="L76" s="111">
        <f t="shared" si="26"/>
        <v>55000</v>
      </c>
      <c r="M76" s="111">
        <f t="shared" si="27"/>
        <v>68750</v>
      </c>
      <c r="N76" s="38">
        <f t="shared" si="25"/>
        <v>27500</v>
      </c>
      <c r="O76" s="25"/>
      <c r="P76" s="66"/>
      <c r="T76" s="178"/>
    </row>
    <row r="77" spans="1:20" ht="35.1" customHeight="1" x14ac:dyDescent="0.25">
      <c r="A77" s="110"/>
      <c r="B77" s="20"/>
      <c r="C77" s="20"/>
      <c r="D77" s="20"/>
      <c r="E77" s="20"/>
      <c r="F77" s="20"/>
      <c r="G77" s="20"/>
      <c r="H77" s="28" t="s">
        <v>317</v>
      </c>
      <c r="I77" s="24">
        <v>5100</v>
      </c>
      <c r="J77" s="24">
        <v>-1100</v>
      </c>
      <c r="K77" s="24">
        <v>0</v>
      </c>
      <c r="L77" s="111">
        <f t="shared" si="26"/>
        <v>4000</v>
      </c>
      <c r="M77" s="111">
        <f t="shared" si="27"/>
        <v>5000</v>
      </c>
      <c r="N77" s="38">
        <f t="shared" si="25"/>
        <v>2000</v>
      </c>
      <c r="O77" s="25"/>
      <c r="P77" s="66"/>
      <c r="T77" s="178"/>
    </row>
    <row r="78" spans="1:20" ht="35.1" customHeight="1" x14ac:dyDescent="0.25">
      <c r="A78" s="110"/>
      <c r="B78" s="20"/>
      <c r="C78" s="20"/>
      <c r="D78" s="20"/>
      <c r="E78" s="20"/>
      <c r="F78" s="20"/>
      <c r="G78" s="20"/>
      <c r="H78" s="28" t="s">
        <v>318</v>
      </c>
      <c r="I78" s="24">
        <v>12000</v>
      </c>
      <c r="J78" s="24">
        <v>-2000</v>
      </c>
      <c r="K78" s="24">
        <v>0</v>
      </c>
      <c r="L78" s="111">
        <f t="shared" si="26"/>
        <v>10000</v>
      </c>
      <c r="M78" s="111">
        <f t="shared" si="27"/>
        <v>12500</v>
      </c>
      <c r="N78" s="38">
        <f t="shared" si="25"/>
        <v>5000</v>
      </c>
      <c r="O78" s="25"/>
      <c r="P78" s="66"/>
      <c r="T78" s="178"/>
    </row>
    <row r="79" spans="1:20" ht="35.1" customHeight="1" x14ac:dyDescent="0.25">
      <c r="A79" s="110"/>
      <c r="B79" s="20"/>
      <c r="C79" s="20"/>
      <c r="D79" s="20"/>
      <c r="E79" s="20"/>
      <c r="F79" s="20"/>
      <c r="G79" s="20"/>
      <c r="H79" s="97" t="s">
        <v>397</v>
      </c>
      <c r="I79" s="24">
        <v>3700</v>
      </c>
      <c r="J79" s="24">
        <v>-1700</v>
      </c>
      <c r="K79" s="24">
        <v>0</v>
      </c>
      <c r="L79" s="111">
        <f t="shared" si="26"/>
        <v>2000</v>
      </c>
      <c r="M79" s="111">
        <f t="shared" si="27"/>
        <v>2500</v>
      </c>
      <c r="N79" s="38">
        <f t="shared" si="25"/>
        <v>1000</v>
      </c>
      <c r="O79" s="25"/>
      <c r="P79" s="66"/>
      <c r="T79" s="178"/>
    </row>
    <row r="80" spans="1:20" ht="35.1" customHeight="1" x14ac:dyDescent="0.25">
      <c r="A80" s="110"/>
      <c r="B80" s="20"/>
      <c r="C80" s="20"/>
      <c r="D80" s="20"/>
      <c r="E80" s="20"/>
      <c r="F80" s="20"/>
      <c r="G80" s="20"/>
      <c r="H80" s="99" t="s">
        <v>398</v>
      </c>
      <c r="I80" s="24">
        <v>3700</v>
      </c>
      <c r="J80" s="24">
        <v>400</v>
      </c>
      <c r="K80" s="24">
        <v>0</v>
      </c>
      <c r="L80" s="111">
        <f t="shared" si="26"/>
        <v>4100</v>
      </c>
      <c r="M80" s="111">
        <f t="shared" si="27"/>
        <v>5125</v>
      </c>
      <c r="N80" s="38">
        <f t="shared" si="25"/>
        <v>2050</v>
      </c>
      <c r="O80" s="25"/>
      <c r="P80" s="66"/>
      <c r="T80" s="178"/>
    </row>
    <row r="81" spans="1:20" ht="35.1" customHeight="1" x14ac:dyDescent="0.25">
      <c r="A81" s="110"/>
      <c r="B81" s="20"/>
      <c r="C81" s="20"/>
      <c r="D81" s="20"/>
      <c r="E81" s="20"/>
      <c r="F81" s="20"/>
      <c r="G81" s="20"/>
      <c r="H81" s="28" t="s">
        <v>319</v>
      </c>
      <c r="I81" s="24">
        <v>25000</v>
      </c>
      <c r="J81" s="24">
        <v>21000</v>
      </c>
      <c r="K81" s="24">
        <v>0</v>
      </c>
      <c r="L81" s="111">
        <f t="shared" si="26"/>
        <v>46000</v>
      </c>
      <c r="M81" s="111">
        <f t="shared" si="27"/>
        <v>57500</v>
      </c>
      <c r="N81" s="38">
        <f t="shared" si="25"/>
        <v>23000</v>
      </c>
      <c r="O81" s="25"/>
      <c r="P81" s="66"/>
      <c r="T81" s="178"/>
    </row>
    <row r="82" spans="1:20" ht="35.1" customHeight="1" x14ac:dyDescent="0.25">
      <c r="A82" s="110"/>
      <c r="B82" s="20"/>
      <c r="C82" s="20"/>
      <c r="D82" s="20"/>
      <c r="E82" s="20"/>
      <c r="F82" s="20"/>
      <c r="G82" s="20"/>
      <c r="H82" s="28" t="s">
        <v>320</v>
      </c>
      <c r="I82" s="24">
        <v>23000</v>
      </c>
      <c r="J82" s="24">
        <v>18000</v>
      </c>
      <c r="K82" s="24">
        <v>0</v>
      </c>
      <c r="L82" s="111">
        <f t="shared" si="26"/>
        <v>41000</v>
      </c>
      <c r="M82" s="111">
        <f t="shared" si="27"/>
        <v>51250</v>
      </c>
      <c r="N82" s="38">
        <f t="shared" si="25"/>
        <v>20500</v>
      </c>
      <c r="O82" s="25"/>
      <c r="P82" s="66"/>
      <c r="T82" s="178"/>
    </row>
    <row r="83" spans="1:20" ht="35.1" customHeight="1" x14ac:dyDescent="0.25">
      <c r="A83" s="110"/>
      <c r="B83" s="20"/>
      <c r="C83" s="20"/>
      <c r="D83" s="20"/>
      <c r="E83" s="20"/>
      <c r="F83" s="20"/>
      <c r="G83" s="20"/>
      <c r="H83" s="97" t="s">
        <v>399</v>
      </c>
      <c r="I83" s="24">
        <v>4400</v>
      </c>
      <c r="J83" s="24">
        <v>-400</v>
      </c>
      <c r="K83" s="24">
        <v>0</v>
      </c>
      <c r="L83" s="111">
        <f t="shared" si="26"/>
        <v>4000</v>
      </c>
      <c r="M83" s="111">
        <f t="shared" si="27"/>
        <v>5000</v>
      </c>
      <c r="N83" s="38">
        <f t="shared" si="25"/>
        <v>2000</v>
      </c>
      <c r="O83" s="25"/>
      <c r="P83" s="66"/>
      <c r="T83" s="178"/>
    </row>
    <row r="84" spans="1:20" ht="35.1" customHeight="1" x14ac:dyDescent="0.25">
      <c r="A84" s="110"/>
      <c r="B84" s="20"/>
      <c r="C84" s="20"/>
      <c r="D84" s="20"/>
      <c r="E84" s="20"/>
      <c r="F84" s="20"/>
      <c r="G84" s="20"/>
      <c r="H84" s="97" t="s">
        <v>400</v>
      </c>
      <c r="I84" s="24">
        <v>5400</v>
      </c>
      <c r="J84" s="24">
        <v>-1400</v>
      </c>
      <c r="K84" s="24">
        <v>0</v>
      </c>
      <c r="L84" s="111">
        <f t="shared" si="26"/>
        <v>4000</v>
      </c>
      <c r="M84" s="111">
        <f t="shared" si="27"/>
        <v>5000</v>
      </c>
      <c r="N84" s="38">
        <f t="shared" si="25"/>
        <v>2000</v>
      </c>
      <c r="O84" s="25"/>
      <c r="P84" s="66"/>
      <c r="T84" s="178"/>
    </row>
    <row r="85" spans="1:20" ht="35.1" customHeight="1" x14ac:dyDescent="0.25">
      <c r="A85" s="110"/>
      <c r="B85" s="20"/>
      <c r="C85" s="20"/>
      <c r="D85" s="20"/>
      <c r="E85" s="20"/>
      <c r="F85" s="20"/>
      <c r="G85" s="20"/>
      <c r="H85" s="97" t="s">
        <v>401</v>
      </c>
      <c r="I85" s="24">
        <v>2700</v>
      </c>
      <c r="J85" s="24">
        <v>-1200</v>
      </c>
      <c r="K85" s="24">
        <v>0</v>
      </c>
      <c r="L85" s="111">
        <f t="shared" si="26"/>
        <v>1500</v>
      </c>
      <c r="M85" s="111">
        <f t="shared" si="27"/>
        <v>1875</v>
      </c>
      <c r="N85" s="38">
        <f t="shared" si="25"/>
        <v>750</v>
      </c>
      <c r="O85" s="25"/>
      <c r="P85" s="66"/>
      <c r="T85" s="178"/>
    </row>
    <row r="86" spans="1:20" ht="35.1" customHeight="1" x14ac:dyDescent="0.25">
      <c r="A86" s="110"/>
      <c r="B86" s="20"/>
      <c r="C86" s="20"/>
      <c r="D86" s="20"/>
      <c r="E86" s="20"/>
      <c r="F86" s="20"/>
      <c r="G86" s="20"/>
      <c r="H86" s="97" t="s">
        <v>402</v>
      </c>
      <c r="I86" s="24">
        <v>1800</v>
      </c>
      <c r="J86" s="24">
        <v>-300</v>
      </c>
      <c r="K86" s="24">
        <v>0</v>
      </c>
      <c r="L86" s="111">
        <f t="shared" si="26"/>
        <v>1500</v>
      </c>
      <c r="M86" s="111">
        <f t="shared" si="27"/>
        <v>1875</v>
      </c>
      <c r="N86" s="38">
        <f t="shared" si="25"/>
        <v>750</v>
      </c>
      <c r="O86" s="25"/>
      <c r="P86" s="66"/>
      <c r="T86" s="178"/>
    </row>
    <row r="87" spans="1:20" ht="35.1" customHeight="1" x14ac:dyDescent="0.25">
      <c r="A87" s="110"/>
      <c r="B87" s="20"/>
      <c r="C87" s="20"/>
      <c r="D87" s="20"/>
      <c r="E87" s="20"/>
      <c r="F87" s="20"/>
      <c r="G87" s="20"/>
      <c r="H87" s="97" t="s">
        <v>403</v>
      </c>
      <c r="I87" s="24">
        <v>1800</v>
      </c>
      <c r="J87" s="24">
        <v>-300</v>
      </c>
      <c r="K87" s="24">
        <v>0</v>
      </c>
      <c r="L87" s="111">
        <f t="shared" si="26"/>
        <v>1500</v>
      </c>
      <c r="M87" s="111">
        <f t="shared" si="27"/>
        <v>1875</v>
      </c>
      <c r="N87" s="38">
        <f t="shared" si="25"/>
        <v>750</v>
      </c>
      <c r="O87" s="25"/>
      <c r="P87" s="66"/>
      <c r="T87" s="178"/>
    </row>
    <row r="88" spans="1:20" ht="35.1" customHeight="1" x14ac:dyDescent="0.25">
      <c r="A88" s="110"/>
      <c r="B88" s="20"/>
      <c r="C88" s="20"/>
      <c r="D88" s="20"/>
      <c r="E88" s="20"/>
      <c r="F88" s="20"/>
      <c r="G88" s="20"/>
      <c r="H88" s="97" t="s">
        <v>404</v>
      </c>
      <c r="I88" s="24">
        <v>1800</v>
      </c>
      <c r="J88" s="24">
        <v>-800</v>
      </c>
      <c r="K88" s="24">
        <v>0</v>
      </c>
      <c r="L88" s="111">
        <f t="shared" si="26"/>
        <v>1000</v>
      </c>
      <c r="M88" s="111">
        <f t="shared" si="27"/>
        <v>1250</v>
      </c>
      <c r="N88" s="38">
        <f t="shared" si="25"/>
        <v>500</v>
      </c>
      <c r="O88" s="25"/>
      <c r="P88" s="66"/>
      <c r="T88" s="178"/>
    </row>
    <row r="89" spans="1:20" ht="35.1" customHeight="1" x14ac:dyDescent="0.25">
      <c r="A89" s="110"/>
      <c r="B89" s="20"/>
      <c r="C89" s="20"/>
      <c r="D89" s="20"/>
      <c r="E89" s="20"/>
      <c r="F89" s="20"/>
      <c r="G89" s="20"/>
      <c r="H89" s="97" t="s">
        <v>439</v>
      </c>
      <c r="I89" s="24">
        <v>0</v>
      </c>
      <c r="J89" s="24">
        <v>5000</v>
      </c>
      <c r="K89" s="24">
        <v>0</v>
      </c>
      <c r="L89" s="111">
        <f t="shared" si="26"/>
        <v>5000</v>
      </c>
      <c r="M89" s="111">
        <f t="shared" si="27"/>
        <v>6250</v>
      </c>
      <c r="N89" s="38">
        <f t="shared" si="25"/>
        <v>2500</v>
      </c>
      <c r="O89" s="25"/>
      <c r="P89" s="66"/>
      <c r="T89" s="178"/>
    </row>
    <row r="90" spans="1:20" ht="35.1" customHeight="1" x14ac:dyDescent="0.25">
      <c r="A90" s="110"/>
      <c r="B90" s="20"/>
      <c r="C90" s="20"/>
      <c r="D90" s="20"/>
      <c r="E90" s="20"/>
      <c r="F90" s="20"/>
      <c r="G90" s="20"/>
      <c r="H90" s="97" t="s">
        <v>405</v>
      </c>
      <c r="I90" s="24">
        <v>3600</v>
      </c>
      <c r="J90" s="24">
        <v>400</v>
      </c>
      <c r="K90" s="24">
        <v>0</v>
      </c>
      <c r="L90" s="111">
        <f t="shared" si="26"/>
        <v>4000</v>
      </c>
      <c r="M90" s="111">
        <f t="shared" si="27"/>
        <v>5000</v>
      </c>
      <c r="N90" s="38">
        <f t="shared" si="25"/>
        <v>2000</v>
      </c>
      <c r="O90" s="25"/>
      <c r="P90" s="66"/>
      <c r="T90" s="178"/>
    </row>
    <row r="91" spans="1:20" ht="35.1" customHeight="1" x14ac:dyDescent="0.25">
      <c r="A91" s="110"/>
      <c r="B91" s="20"/>
      <c r="C91" s="20"/>
      <c r="D91" s="20"/>
      <c r="E91" s="20"/>
      <c r="F91" s="20"/>
      <c r="G91" s="20"/>
      <c r="H91" s="97" t="s">
        <v>406</v>
      </c>
      <c r="I91" s="24">
        <v>1800</v>
      </c>
      <c r="J91" s="24">
        <v>6200</v>
      </c>
      <c r="K91" s="24">
        <v>0</v>
      </c>
      <c r="L91" s="111">
        <f t="shared" si="26"/>
        <v>8000</v>
      </c>
      <c r="M91" s="111">
        <f t="shared" si="27"/>
        <v>10000</v>
      </c>
      <c r="N91" s="38">
        <f t="shared" si="25"/>
        <v>4000</v>
      </c>
      <c r="O91" s="25"/>
      <c r="P91" s="66"/>
      <c r="T91" s="178"/>
    </row>
    <row r="92" spans="1:20" ht="35.1" customHeight="1" x14ac:dyDescent="0.25">
      <c r="A92" s="110"/>
      <c r="B92" s="20"/>
      <c r="C92" s="20"/>
      <c r="D92" s="20"/>
      <c r="E92" s="20"/>
      <c r="F92" s="20"/>
      <c r="G92" s="20"/>
      <c r="H92" s="97" t="s">
        <v>407</v>
      </c>
      <c r="I92" s="24">
        <v>3700</v>
      </c>
      <c r="J92" s="24">
        <v>4300</v>
      </c>
      <c r="K92" s="24">
        <v>0</v>
      </c>
      <c r="L92" s="111">
        <f t="shared" si="26"/>
        <v>8000</v>
      </c>
      <c r="M92" s="111">
        <f t="shared" si="27"/>
        <v>10000</v>
      </c>
      <c r="N92" s="38">
        <f t="shared" si="25"/>
        <v>4000</v>
      </c>
      <c r="O92" s="25"/>
      <c r="P92" s="66"/>
      <c r="T92" s="178"/>
    </row>
    <row r="93" spans="1:20" ht="35.1" customHeight="1" x14ac:dyDescent="0.25">
      <c r="A93" s="110"/>
      <c r="B93" s="20"/>
      <c r="C93" s="20"/>
      <c r="D93" s="20"/>
      <c r="E93" s="20"/>
      <c r="F93" s="20"/>
      <c r="G93" s="20"/>
      <c r="H93" s="28" t="s">
        <v>321</v>
      </c>
      <c r="I93" s="24">
        <v>3200</v>
      </c>
      <c r="J93" s="24">
        <v>2800</v>
      </c>
      <c r="K93" s="24">
        <v>0</v>
      </c>
      <c r="L93" s="111">
        <f t="shared" si="26"/>
        <v>6000</v>
      </c>
      <c r="M93" s="111">
        <f t="shared" si="27"/>
        <v>7500</v>
      </c>
      <c r="N93" s="38">
        <f t="shared" si="25"/>
        <v>3000</v>
      </c>
      <c r="O93" s="25"/>
      <c r="P93" s="66"/>
      <c r="T93" s="178"/>
    </row>
    <row r="94" spans="1:20" ht="35.1" customHeight="1" x14ac:dyDescent="0.25">
      <c r="A94" s="110"/>
      <c r="B94" s="20"/>
      <c r="C94" s="20"/>
      <c r="D94" s="20"/>
      <c r="E94" s="20"/>
      <c r="F94" s="20"/>
      <c r="G94" s="20"/>
      <c r="H94" s="97" t="s">
        <v>408</v>
      </c>
      <c r="I94" s="24">
        <v>350</v>
      </c>
      <c r="J94" s="24">
        <v>50</v>
      </c>
      <c r="K94" s="24">
        <v>0</v>
      </c>
      <c r="L94" s="111">
        <f t="shared" si="26"/>
        <v>400</v>
      </c>
      <c r="M94" s="111">
        <f t="shared" si="27"/>
        <v>500</v>
      </c>
      <c r="N94" s="38">
        <f t="shared" si="25"/>
        <v>200</v>
      </c>
      <c r="O94" s="25"/>
      <c r="P94" s="66"/>
      <c r="T94" s="178"/>
    </row>
    <row r="95" spans="1:20" ht="35.1" customHeight="1" x14ac:dyDescent="0.25">
      <c r="A95" s="110"/>
      <c r="B95" s="20"/>
      <c r="C95" s="20"/>
      <c r="D95" s="20"/>
      <c r="E95" s="20"/>
      <c r="F95" s="20"/>
      <c r="G95" s="20"/>
      <c r="H95" s="97" t="s">
        <v>409</v>
      </c>
      <c r="I95" s="24">
        <v>1800</v>
      </c>
      <c r="J95" s="24">
        <v>200</v>
      </c>
      <c r="K95" s="24">
        <v>0</v>
      </c>
      <c r="L95" s="111">
        <f t="shared" si="26"/>
        <v>2000</v>
      </c>
      <c r="M95" s="111">
        <f t="shared" si="27"/>
        <v>2500</v>
      </c>
      <c r="N95" s="38">
        <f t="shared" si="25"/>
        <v>1000</v>
      </c>
      <c r="O95" s="25"/>
      <c r="P95" s="66"/>
      <c r="T95" s="178"/>
    </row>
    <row r="96" spans="1:20" ht="35.1" customHeight="1" x14ac:dyDescent="0.25">
      <c r="A96" s="110"/>
      <c r="B96" s="20"/>
      <c r="C96" s="20"/>
      <c r="D96" s="20"/>
      <c r="E96" s="20"/>
      <c r="F96" s="20"/>
      <c r="G96" s="20"/>
      <c r="H96" s="28" t="s">
        <v>322</v>
      </c>
      <c r="I96" s="24">
        <v>1900</v>
      </c>
      <c r="J96" s="24">
        <v>200</v>
      </c>
      <c r="K96" s="24">
        <v>0</v>
      </c>
      <c r="L96" s="111">
        <f t="shared" si="26"/>
        <v>2100</v>
      </c>
      <c r="M96" s="111">
        <f t="shared" si="27"/>
        <v>2625</v>
      </c>
      <c r="N96" s="38">
        <f t="shared" si="25"/>
        <v>1050</v>
      </c>
      <c r="O96" s="25"/>
      <c r="P96" s="66"/>
      <c r="T96" s="178"/>
    </row>
    <row r="97" spans="1:20" ht="35.1" customHeight="1" x14ac:dyDescent="0.25">
      <c r="A97" s="110"/>
      <c r="B97" s="20"/>
      <c r="C97" s="20"/>
      <c r="D97" s="20"/>
      <c r="E97" s="20"/>
      <c r="F97" s="20"/>
      <c r="G97" s="20"/>
      <c r="H97" s="97" t="s">
        <v>410</v>
      </c>
      <c r="I97" s="24">
        <v>700</v>
      </c>
      <c r="J97" s="24">
        <v>100</v>
      </c>
      <c r="K97" s="24">
        <v>0</v>
      </c>
      <c r="L97" s="111">
        <f t="shared" si="26"/>
        <v>800</v>
      </c>
      <c r="M97" s="111">
        <f t="shared" si="27"/>
        <v>1000</v>
      </c>
      <c r="N97" s="38">
        <f t="shared" si="25"/>
        <v>400</v>
      </c>
      <c r="O97" s="25"/>
      <c r="P97" s="66"/>
      <c r="T97" s="178"/>
    </row>
    <row r="98" spans="1:20" ht="35.1" customHeight="1" x14ac:dyDescent="0.25">
      <c r="A98" s="110"/>
      <c r="B98" s="20"/>
      <c r="C98" s="20"/>
      <c r="D98" s="20"/>
      <c r="E98" s="20"/>
      <c r="F98" s="20"/>
      <c r="G98" s="20"/>
      <c r="H98" s="97" t="s">
        <v>411</v>
      </c>
      <c r="I98" s="24">
        <v>2400</v>
      </c>
      <c r="J98" s="24">
        <v>200</v>
      </c>
      <c r="K98" s="24">
        <v>0</v>
      </c>
      <c r="L98" s="111">
        <f t="shared" si="26"/>
        <v>2600</v>
      </c>
      <c r="M98" s="111">
        <f t="shared" si="27"/>
        <v>3250</v>
      </c>
      <c r="N98" s="38">
        <f t="shared" si="25"/>
        <v>1300</v>
      </c>
      <c r="O98" s="25"/>
      <c r="P98" s="66"/>
      <c r="T98" s="178"/>
    </row>
    <row r="99" spans="1:20" ht="35.1" customHeight="1" x14ac:dyDescent="0.25">
      <c r="A99" s="110"/>
      <c r="B99" s="20"/>
      <c r="C99" s="20"/>
      <c r="D99" s="20"/>
      <c r="E99" s="20"/>
      <c r="F99" s="20"/>
      <c r="G99" s="20"/>
      <c r="H99" s="97" t="s">
        <v>412</v>
      </c>
      <c r="I99" s="24">
        <v>3400</v>
      </c>
      <c r="J99" s="24">
        <v>300</v>
      </c>
      <c r="K99" s="24">
        <v>0</v>
      </c>
      <c r="L99" s="111">
        <f t="shared" si="26"/>
        <v>3700</v>
      </c>
      <c r="M99" s="111">
        <f t="shared" si="27"/>
        <v>4625</v>
      </c>
      <c r="N99" s="38">
        <f t="shared" si="25"/>
        <v>1850</v>
      </c>
      <c r="O99" s="25"/>
      <c r="P99" s="66"/>
      <c r="T99" s="178"/>
    </row>
    <row r="100" spans="1:20" ht="35.1" customHeight="1" x14ac:dyDescent="0.25">
      <c r="A100" s="110"/>
      <c r="B100" s="20"/>
      <c r="C100" s="20"/>
      <c r="D100" s="20"/>
      <c r="E100" s="20"/>
      <c r="F100" s="20"/>
      <c r="G100" s="20"/>
      <c r="H100" s="28" t="s">
        <v>323</v>
      </c>
      <c r="I100" s="24">
        <v>1500</v>
      </c>
      <c r="J100" s="24">
        <v>1500</v>
      </c>
      <c r="K100" s="24">
        <v>0</v>
      </c>
      <c r="L100" s="111">
        <f t="shared" si="26"/>
        <v>3000</v>
      </c>
      <c r="M100" s="111">
        <f t="shared" si="27"/>
        <v>3750</v>
      </c>
      <c r="N100" s="38">
        <f t="shared" si="25"/>
        <v>1500</v>
      </c>
      <c r="O100" s="25"/>
      <c r="P100" s="66"/>
      <c r="T100" s="178"/>
    </row>
    <row r="101" spans="1:20" ht="35.1" customHeight="1" x14ac:dyDescent="0.25">
      <c r="A101" s="110"/>
      <c r="B101" s="20"/>
      <c r="C101" s="20"/>
      <c r="D101" s="20"/>
      <c r="E101" s="20"/>
      <c r="F101" s="20"/>
      <c r="G101" s="20"/>
      <c r="H101" s="97" t="s">
        <v>413</v>
      </c>
      <c r="I101" s="24">
        <v>800</v>
      </c>
      <c r="J101" s="24">
        <v>0</v>
      </c>
      <c r="K101" s="24">
        <v>0</v>
      </c>
      <c r="L101" s="111">
        <f t="shared" si="26"/>
        <v>800</v>
      </c>
      <c r="M101" s="111">
        <f>L101*1.25</f>
        <v>1000</v>
      </c>
      <c r="N101" s="38">
        <f t="shared" si="25"/>
        <v>400</v>
      </c>
      <c r="O101" s="25"/>
      <c r="P101" s="66"/>
      <c r="T101" s="178"/>
    </row>
    <row r="102" spans="1:20" ht="35.1" customHeight="1" x14ac:dyDescent="0.25">
      <c r="A102" s="110"/>
      <c r="B102" s="20"/>
      <c r="C102" s="20"/>
      <c r="D102" s="20"/>
      <c r="E102" s="20"/>
      <c r="F102" s="20"/>
      <c r="G102" s="20"/>
      <c r="H102" s="28" t="s">
        <v>324</v>
      </c>
      <c r="I102" s="24">
        <v>600</v>
      </c>
      <c r="J102" s="24">
        <v>0</v>
      </c>
      <c r="K102" s="24">
        <v>0</v>
      </c>
      <c r="L102" s="111">
        <f t="shared" si="26"/>
        <v>600</v>
      </c>
      <c r="M102" s="111">
        <f t="shared" si="27"/>
        <v>750</v>
      </c>
      <c r="N102" s="38">
        <f t="shared" si="25"/>
        <v>300</v>
      </c>
      <c r="O102" s="25"/>
      <c r="P102" s="66"/>
      <c r="T102" s="178"/>
    </row>
    <row r="103" spans="1:20" ht="35.1" customHeight="1" x14ac:dyDescent="0.25">
      <c r="A103" s="110"/>
      <c r="B103" s="20"/>
      <c r="C103" s="20"/>
      <c r="D103" s="20"/>
      <c r="E103" s="20"/>
      <c r="F103" s="20"/>
      <c r="G103" s="20"/>
      <c r="H103" s="97" t="s">
        <v>414</v>
      </c>
      <c r="I103" s="24">
        <v>1300</v>
      </c>
      <c r="J103" s="24">
        <v>100</v>
      </c>
      <c r="K103" s="24">
        <v>0</v>
      </c>
      <c r="L103" s="111">
        <f t="shared" si="26"/>
        <v>1400</v>
      </c>
      <c r="M103" s="111">
        <f t="shared" si="27"/>
        <v>1750</v>
      </c>
      <c r="N103" s="38">
        <f t="shared" si="25"/>
        <v>700</v>
      </c>
      <c r="O103" s="25"/>
      <c r="P103" s="66"/>
      <c r="T103" s="178"/>
    </row>
    <row r="104" spans="1:20" ht="35.1" customHeight="1" x14ac:dyDescent="0.25">
      <c r="A104" s="110"/>
      <c r="B104" s="20"/>
      <c r="C104" s="20"/>
      <c r="D104" s="20"/>
      <c r="E104" s="20"/>
      <c r="F104" s="20"/>
      <c r="G104" s="20"/>
      <c r="H104" s="28" t="s">
        <v>325</v>
      </c>
      <c r="I104" s="24">
        <v>6400</v>
      </c>
      <c r="J104" s="24">
        <v>700</v>
      </c>
      <c r="K104" s="24">
        <v>0</v>
      </c>
      <c r="L104" s="111">
        <f t="shared" si="26"/>
        <v>7100</v>
      </c>
      <c r="M104" s="111">
        <f t="shared" si="27"/>
        <v>8875</v>
      </c>
      <c r="N104" s="38">
        <f t="shared" si="25"/>
        <v>3550</v>
      </c>
      <c r="O104" s="25"/>
      <c r="P104" s="66"/>
      <c r="T104" s="178"/>
    </row>
    <row r="105" spans="1:20" ht="35.1" customHeight="1" x14ac:dyDescent="0.25">
      <c r="A105" s="81"/>
      <c r="B105" s="48"/>
      <c r="C105" s="48"/>
      <c r="D105" s="48"/>
      <c r="E105" s="48"/>
      <c r="F105" s="48"/>
      <c r="G105" s="48"/>
      <c r="H105" s="99" t="s">
        <v>415</v>
      </c>
      <c r="I105" s="50">
        <v>3000</v>
      </c>
      <c r="J105" s="50">
        <v>300</v>
      </c>
      <c r="K105" s="50">
        <v>0</v>
      </c>
      <c r="L105" s="111">
        <f t="shared" si="26"/>
        <v>3300</v>
      </c>
      <c r="M105" s="111">
        <f t="shared" si="27"/>
        <v>4125</v>
      </c>
      <c r="N105" s="38">
        <f t="shared" si="25"/>
        <v>1650</v>
      </c>
      <c r="O105" s="25"/>
      <c r="P105" s="66"/>
      <c r="T105" s="178"/>
    </row>
    <row r="106" spans="1:20" ht="35.1" customHeight="1" x14ac:dyDescent="0.25">
      <c r="A106" s="81"/>
      <c r="B106" s="48"/>
      <c r="C106" s="48"/>
      <c r="D106" s="48"/>
      <c r="E106" s="48"/>
      <c r="F106" s="48"/>
      <c r="G106" s="48"/>
      <c r="H106" s="99" t="s">
        <v>440</v>
      </c>
      <c r="I106" s="50">
        <v>0</v>
      </c>
      <c r="J106" s="50">
        <v>6600</v>
      </c>
      <c r="K106" s="50">
        <v>0</v>
      </c>
      <c r="L106" s="111">
        <f t="shared" si="26"/>
        <v>6600</v>
      </c>
      <c r="M106" s="111">
        <f t="shared" si="27"/>
        <v>8250</v>
      </c>
      <c r="N106" s="38">
        <f t="shared" si="25"/>
        <v>3300</v>
      </c>
      <c r="O106" s="25"/>
      <c r="P106" s="66"/>
      <c r="T106" s="178"/>
    </row>
    <row r="107" spans="1:20" ht="35.1" customHeight="1" x14ac:dyDescent="0.25">
      <c r="A107" s="81"/>
      <c r="B107" s="48"/>
      <c r="C107" s="48"/>
      <c r="D107" s="48"/>
      <c r="E107" s="48"/>
      <c r="F107" s="48"/>
      <c r="G107" s="48"/>
      <c r="H107" s="99" t="s">
        <v>441</v>
      </c>
      <c r="I107" s="50">
        <v>0</v>
      </c>
      <c r="J107" s="50">
        <v>1000</v>
      </c>
      <c r="K107" s="50">
        <v>0</v>
      </c>
      <c r="L107" s="111">
        <f t="shared" si="26"/>
        <v>1000</v>
      </c>
      <c r="M107" s="111">
        <f t="shared" si="27"/>
        <v>1250</v>
      </c>
      <c r="N107" s="38">
        <f t="shared" si="25"/>
        <v>500</v>
      </c>
      <c r="O107" s="25"/>
      <c r="P107" s="66"/>
      <c r="T107" s="178"/>
    </row>
    <row r="108" spans="1:20" ht="35.1" customHeight="1" x14ac:dyDescent="0.25">
      <c r="A108" s="81" t="s">
        <v>482</v>
      </c>
      <c r="B108" s="48" t="s">
        <v>130</v>
      </c>
      <c r="C108" s="48" t="s">
        <v>7</v>
      </c>
      <c r="D108" s="48"/>
      <c r="E108" s="48"/>
      <c r="F108" s="48"/>
      <c r="G108" s="48"/>
      <c r="H108" s="99" t="s">
        <v>479</v>
      </c>
      <c r="I108" s="50">
        <v>0</v>
      </c>
      <c r="J108" s="50">
        <v>6000</v>
      </c>
      <c r="K108" s="50">
        <v>0</v>
      </c>
      <c r="L108" s="111">
        <f>I108+J108+K108</f>
        <v>6000</v>
      </c>
      <c r="M108" s="111">
        <f t="shared" si="27"/>
        <v>7500</v>
      </c>
      <c r="N108" s="38">
        <f>L108</f>
        <v>6000</v>
      </c>
      <c r="O108" s="25"/>
      <c r="P108" s="66"/>
      <c r="T108" s="178"/>
    </row>
    <row r="109" spans="1:20" ht="35.1" customHeight="1" x14ac:dyDescent="0.25">
      <c r="A109" s="107"/>
      <c r="B109" s="41" t="s">
        <v>235</v>
      </c>
      <c r="C109" s="41" t="s">
        <v>7</v>
      </c>
      <c r="D109" s="41"/>
      <c r="E109" s="41"/>
      <c r="F109" s="41"/>
      <c r="G109" s="41"/>
      <c r="H109" s="44" t="s">
        <v>304</v>
      </c>
      <c r="I109" s="45">
        <f>SUM(I110:I116)</f>
        <v>25400</v>
      </c>
      <c r="J109" s="45">
        <f t="shared" ref="J109:N109" si="28">SUM(J110:J116)</f>
        <v>500</v>
      </c>
      <c r="K109" s="45">
        <f t="shared" si="28"/>
        <v>0</v>
      </c>
      <c r="L109" s="45">
        <f t="shared" si="28"/>
        <v>25900</v>
      </c>
      <c r="M109" s="45">
        <f t="shared" si="28"/>
        <v>32375</v>
      </c>
      <c r="N109" s="45">
        <f t="shared" si="28"/>
        <v>30950.5</v>
      </c>
      <c r="O109" s="109"/>
      <c r="P109" s="47"/>
      <c r="T109" s="178"/>
    </row>
    <row r="110" spans="1:20" ht="35.1" customHeight="1" x14ac:dyDescent="0.25">
      <c r="A110" s="81"/>
      <c r="B110" s="48"/>
      <c r="C110" s="48"/>
      <c r="D110" s="48"/>
      <c r="E110" s="48"/>
      <c r="F110" s="48"/>
      <c r="G110" s="48"/>
      <c r="H110" s="23" t="s">
        <v>287</v>
      </c>
      <c r="I110" s="24">
        <v>3500</v>
      </c>
      <c r="J110" s="24">
        <v>0</v>
      </c>
      <c r="K110" s="24">
        <v>0</v>
      </c>
      <c r="L110" s="24">
        <f t="shared" si="26"/>
        <v>3500</v>
      </c>
      <c r="M110" s="24">
        <f t="shared" si="27"/>
        <v>4375</v>
      </c>
      <c r="N110" s="38">
        <f>L110*1.195</f>
        <v>4182.5</v>
      </c>
      <c r="O110" s="112"/>
      <c r="P110" s="26"/>
      <c r="T110" s="178"/>
    </row>
    <row r="111" spans="1:20" ht="35.1" customHeight="1" x14ac:dyDescent="0.25">
      <c r="A111" s="81"/>
      <c r="B111" s="48"/>
      <c r="C111" s="48"/>
      <c r="D111" s="48"/>
      <c r="E111" s="48"/>
      <c r="F111" s="48"/>
      <c r="G111" s="48"/>
      <c r="H111" s="23" t="s">
        <v>288</v>
      </c>
      <c r="I111" s="24">
        <v>5000</v>
      </c>
      <c r="J111" s="24">
        <v>0</v>
      </c>
      <c r="K111" s="24">
        <v>0</v>
      </c>
      <c r="L111" s="24">
        <f t="shared" si="26"/>
        <v>5000</v>
      </c>
      <c r="M111" s="24">
        <f t="shared" si="27"/>
        <v>6250</v>
      </c>
      <c r="N111" s="38">
        <f t="shared" ref="N111:N116" si="29">L111*1.195</f>
        <v>5975</v>
      </c>
      <c r="O111" s="112"/>
      <c r="P111" s="26"/>
      <c r="T111" s="178"/>
    </row>
    <row r="112" spans="1:20" ht="35.1" customHeight="1" x14ac:dyDescent="0.25">
      <c r="A112" s="81"/>
      <c r="B112" s="48"/>
      <c r="C112" s="48"/>
      <c r="D112" s="48"/>
      <c r="E112" s="48"/>
      <c r="F112" s="48"/>
      <c r="G112" s="48"/>
      <c r="H112" s="23" t="s">
        <v>289</v>
      </c>
      <c r="I112" s="24">
        <v>4200</v>
      </c>
      <c r="J112" s="24">
        <v>0</v>
      </c>
      <c r="K112" s="24">
        <v>0</v>
      </c>
      <c r="L112" s="24">
        <f t="shared" si="26"/>
        <v>4200</v>
      </c>
      <c r="M112" s="24">
        <f t="shared" si="27"/>
        <v>5250</v>
      </c>
      <c r="N112" s="38">
        <f t="shared" si="29"/>
        <v>5019</v>
      </c>
      <c r="O112" s="112"/>
      <c r="P112" s="26"/>
      <c r="T112" s="178"/>
    </row>
    <row r="113" spans="1:20" ht="35.1" customHeight="1" x14ac:dyDescent="0.25">
      <c r="A113" s="81"/>
      <c r="B113" s="48"/>
      <c r="C113" s="48"/>
      <c r="D113" s="48"/>
      <c r="E113" s="48"/>
      <c r="F113" s="48"/>
      <c r="G113" s="48"/>
      <c r="H113" s="23" t="s">
        <v>290</v>
      </c>
      <c r="I113" s="24">
        <v>2500</v>
      </c>
      <c r="J113" s="24">
        <v>0</v>
      </c>
      <c r="K113" s="24">
        <v>0</v>
      </c>
      <c r="L113" s="24">
        <f t="shared" si="26"/>
        <v>2500</v>
      </c>
      <c r="M113" s="24">
        <f t="shared" si="27"/>
        <v>3125</v>
      </c>
      <c r="N113" s="38">
        <f t="shared" si="29"/>
        <v>2987.5</v>
      </c>
      <c r="O113" s="112"/>
      <c r="P113" s="26"/>
      <c r="T113" s="178"/>
    </row>
    <row r="114" spans="1:20" ht="35.1" customHeight="1" x14ac:dyDescent="0.25">
      <c r="A114" s="81"/>
      <c r="B114" s="48"/>
      <c r="C114" s="48"/>
      <c r="D114" s="48"/>
      <c r="E114" s="48"/>
      <c r="F114" s="48"/>
      <c r="G114" s="48"/>
      <c r="H114" s="23" t="s">
        <v>291</v>
      </c>
      <c r="I114" s="24">
        <v>4000</v>
      </c>
      <c r="J114" s="24">
        <v>0</v>
      </c>
      <c r="K114" s="24">
        <v>0</v>
      </c>
      <c r="L114" s="24">
        <f t="shared" si="26"/>
        <v>4000</v>
      </c>
      <c r="M114" s="24">
        <f t="shared" si="27"/>
        <v>5000</v>
      </c>
      <c r="N114" s="38">
        <f t="shared" si="29"/>
        <v>4780</v>
      </c>
      <c r="O114" s="112"/>
      <c r="P114" s="26"/>
      <c r="T114" s="178"/>
    </row>
    <row r="115" spans="1:20" ht="35.1" customHeight="1" x14ac:dyDescent="0.25">
      <c r="A115" s="81"/>
      <c r="B115" s="48"/>
      <c r="C115" s="48"/>
      <c r="D115" s="48"/>
      <c r="E115" s="48"/>
      <c r="F115" s="48"/>
      <c r="G115" s="48"/>
      <c r="H115" s="23" t="s">
        <v>292</v>
      </c>
      <c r="I115" s="24">
        <v>3500</v>
      </c>
      <c r="J115" s="24">
        <v>500</v>
      </c>
      <c r="K115" s="24">
        <v>0</v>
      </c>
      <c r="L115" s="24">
        <f t="shared" si="26"/>
        <v>4000</v>
      </c>
      <c r="M115" s="24">
        <f t="shared" si="27"/>
        <v>5000</v>
      </c>
      <c r="N115" s="38">
        <f t="shared" si="29"/>
        <v>4780</v>
      </c>
      <c r="O115" s="112"/>
      <c r="P115" s="26"/>
      <c r="T115" s="178"/>
    </row>
    <row r="116" spans="1:20" ht="35.1" customHeight="1" x14ac:dyDescent="0.25">
      <c r="A116" s="81"/>
      <c r="B116" s="48"/>
      <c r="C116" s="48"/>
      <c r="D116" s="48"/>
      <c r="E116" s="48"/>
      <c r="F116" s="48"/>
      <c r="G116" s="48"/>
      <c r="H116" s="23" t="s">
        <v>87</v>
      </c>
      <c r="I116" s="24">
        <v>2700</v>
      </c>
      <c r="J116" s="24">
        <v>0</v>
      </c>
      <c r="K116" s="24">
        <v>0</v>
      </c>
      <c r="L116" s="24">
        <f t="shared" si="26"/>
        <v>2700</v>
      </c>
      <c r="M116" s="24">
        <f t="shared" si="27"/>
        <v>3375</v>
      </c>
      <c r="N116" s="38">
        <f t="shared" si="29"/>
        <v>3226.5</v>
      </c>
      <c r="O116" s="112"/>
      <c r="P116" s="26"/>
      <c r="T116" s="178"/>
    </row>
    <row r="117" spans="1:20" ht="35.1" customHeight="1" x14ac:dyDescent="0.25">
      <c r="A117" s="107"/>
      <c r="B117" s="41" t="s">
        <v>239</v>
      </c>
      <c r="C117" s="41"/>
      <c r="D117" s="41"/>
      <c r="E117" s="41"/>
      <c r="F117" s="41"/>
      <c r="G117" s="41"/>
      <c r="H117" s="44" t="s">
        <v>86</v>
      </c>
      <c r="I117" s="45">
        <v>2000</v>
      </c>
      <c r="J117" s="45">
        <v>0</v>
      </c>
      <c r="K117" s="45">
        <v>0</v>
      </c>
      <c r="L117" s="45">
        <f t="shared" si="26"/>
        <v>2000</v>
      </c>
      <c r="M117" s="45">
        <f t="shared" si="27"/>
        <v>2500</v>
      </c>
      <c r="N117" s="45">
        <f>L117*1.195</f>
        <v>2390</v>
      </c>
      <c r="O117" s="109"/>
      <c r="P117" s="47"/>
      <c r="T117" s="178"/>
    </row>
    <row r="118" spans="1:20" ht="35.1" customHeight="1" x14ac:dyDescent="0.25">
      <c r="A118" s="107"/>
      <c r="B118" s="41" t="s">
        <v>538</v>
      </c>
      <c r="C118" s="41" t="s">
        <v>7</v>
      </c>
      <c r="D118" s="41"/>
      <c r="E118" s="41"/>
      <c r="F118" s="41"/>
      <c r="G118" s="41"/>
      <c r="H118" s="44" t="s">
        <v>536</v>
      </c>
      <c r="I118" s="45">
        <v>0</v>
      </c>
      <c r="J118" s="45">
        <v>0</v>
      </c>
      <c r="K118" s="45">
        <v>4000</v>
      </c>
      <c r="L118" s="45">
        <f t="shared" si="26"/>
        <v>4000</v>
      </c>
      <c r="M118" s="45">
        <f>L118*1.25</f>
        <v>5000</v>
      </c>
      <c r="N118" s="45">
        <f>L118*1.195</f>
        <v>4780</v>
      </c>
      <c r="O118" s="109"/>
      <c r="P118" s="47"/>
      <c r="T118" s="178"/>
    </row>
    <row r="119" spans="1:20" ht="35.1" customHeight="1" x14ac:dyDescent="0.25">
      <c r="A119" s="107"/>
      <c r="B119" s="41" t="s">
        <v>539</v>
      </c>
      <c r="C119" s="41" t="s">
        <v>7</v>
      </c>
      <c r="D119" s="41"/>
      <c r="E119" s="41"/>
      <c r="F119" s="41"/>
      <c r="G119" s="41"/>
      <c r="H119" s="44" t="s">
        <v>537</v>
      </c>
      <c r="I119" s="45">
        <v>0</v>
      </c>
      <c r="J119" s="45">
        <v>0</v>
      </c>
      <c r="K119" s="45">
        <v>8500</v>
      </c>
      <c r="L119" s="45">
        <f t="shared" si="26"/>
        <v>8500</v>
      </c>
      <c r="M119" s="45">
        <f>L119*1.25</f>
        <v>10625</v>
      </c>
      <c r="N119" s="45">
        <f>L119</f>
        <v>8500</v>
      </c>
      <c r="O119" s="109"/>
      <c r="P119" s="47"/>
      <c r="T119" s="178"/>
    </row>
    <row r="120" spans="1:20" ht="35.1" customHeight="1" x14ac:dyDescent="0.25">
      <c r="A120" s="107"/>
      <c r="B120" s="41" t="s">
        <v>128</v>
      </c>
      <c r="C120" s="41" t="s">
        <v>8</v>
      </c>
      <c r="D120" s="41" t="s">
        <v>105</v>
      </c>
      <c r="E120" s="41" t="s">
        <v>306</v>
      </c>
      <c r="F120" s="41" t="s">
        <v>13</v>
      </c>
      <c r="G120" s="41"/>
      <c r="H120" s="44" t="s">
        <v>88</v>
      </c>
      <c r="I120" s="45">
        <v>50000</v>
      </c>
      <c r="J120" s="45">
        <v>50000</v>
      </c>
      <c r="K120" s="45">
        <v>0</v>
      </c>
      <c r="L120" s="45">
        <f t="shared" si="26"/>
        <v>100000</v>
      </c>
      <c r="M120" s="45">
        <f t="shared" si="27"/>
        <v>125000</v>
      </c>
      <c r="N120" s="45">
        <f>L120*1.195/2</f>
        <v>59750</v>
      </c>
      <c r="O120" s="109" t="s">
        <v>177</v>
      </c>
      <c r="P120" s="47"/>
      <c r="T120" s="178"/>
    </row>
    <row r="121" spans="1:20" ht="45" x14ac:dyDescent="0.25">
      <c r="A121" s="107"/>
      <c r="B121" s="41">
        <v>90400000</v>
      </c>
      <c r="C121" s="41" t="s">
        <v>8</v>
      </c>
      <c r="D121" s="41" t="s">
        <v>9</v>
      </c>
      <c r="E121" s="41" t="s">
        <v>430</v>
      </c>
      <c r="F121" s="41" t="s">
        <v>165</v>
      </c>
      <c r="G121" s="41"/>
      <c r="H121" s="44" t="s">
        <v>278</v>
      </c>
      <c r="I121" s="45">
        <v>25000</v>
      </c>
      <c r="J121" s="45">
        <v>0</v>
      </c>
      <c r="K121" s="45">
        <v>0</v>
      </c>
      <c r="L121" s="45">
        <f t="shared" si="26"/>
        <v>25000</v>
      </c>
      <c r="M121" s="45">
        <f t="shared" si="27"/>
        <v>31250</v>
      </c>
      <c r="N121" s="45">
        <f>L121</f>
        <v>25000</v>
      </c>
      <c r="O121" s="109" t="s">
        <v>177</v>
      </c>
      <c r="P121" s="47" t="s">
        <v>202</v>
      </c>
      <c r="T121" s="178"/>
    </row>
    <row r="122" spans="1:20" ht="35.1" customHeight="1" x14ac:dyDescent="0.25">
      <c r="A122" s="107"/>
      <c r="B122" s="41" t="s">
        <v>280</v>
      </c>
      <c r="C122" s="41" t="s">
        <v>7</v>
      </c>
      <c r="D122" s="41"/>
      <c r="E122" s="41"/>
      <c r="F122" s="41"/>
      <c r="G122" s="41"/>
      <c r="H122" s="44" t="s">
        <v>279</v>
      </c>
      <c r="I122" s="45">
        <v>17000</v>
      </c>
      <c r="J122" s="45">
        <v>0</v>
      </c>
      <c r="K122" s="45">
        <v>0</v>
      </c>
      <c r="L122" s="45">
        <f t="shared" si="26"/>
        <v>17000</v>
      </c>
      <c r="M122" s="45">
        <f t="shared" si="27"/>
        <v>21250</v>
      </c>
      <c r="N122" s="45">
        <f>L122</f>
        <v>17000</v>
      </c>
      <c r="O122" s="109" t="s">
        <v>177</v>
      </c>
      <c r="P122" s="47"/>
      <c r="T122" s="178"/>
    </row>
    <row r="123" spans="1:20" ht="35.1" customHeight="1" x14ac:dyDescent="0.25">
      <c r="A123" s="107" t="s">
        <v>540</v>
      </c>
      <c r="B123" s="41" t="s">
        <v>129</v>
      </c>
      <c r="C123" s="41" t="s">
        <v>7</v>
      </c>
      <c r="D123" s="41"/>
      <c r="E123" s="41"/>
      <c r="F123" s="41"/>
      <c r="G123" s="41"/>
      <c r="H123" s="44" t="s">
        <v>308</v>
      </c>
      <c r="I123" s="45">
        <v>4000</v>
      </c>
      <c r="J123" s="45">
        <v>0</v>
      </c>
      <c r="K123" s="45">
        <v>-1000</v>
      </c>
      <c r="L123" s="45">
        <f t="shared" si="26"/>
        <v>3000</v>
      </c>
      <c r="M123" s="45">
        <f t="shared" si="27"/>
        <v>3750</v>
      </c>
      <c r="N123" s="45">
        <f>L123*1.195</f>
        <v>3585</v>
      </c>
      <c r="O123" s="109" t="s">
        <v>177</v>
      </c>
      <c r="P123" s="47"/>
      <c r="T123" s="178"/>
    </row>
    <row r="124" spans="1:20" ht="35.1" customHeight="1" x14ac:dyDescent="0.25">
      <c r="A124" s="107" t="s">
        <v>443</v>
      </c>
      <c r="B124" s="41" t="s">
        <v>199</v>
      </c>
      <c r="C124" s="41" t="s">
        <v>7</v>
      </c>
      <c r="D124" s="41"/>
      <c r="E124" s="41"/>
      <c r="F124" s="41"/>
      <c r="G124" s="41"/>
      <c r="H124" s="44" t="s">
        <v>200</v>
      </c>
      <c r="I124" s="45">
        <v>5000</v>
      </c>
      <c r="J124" s="45">
        <v>5000</v>
      </c>
      <c r="K124" s="45">
        <v>0</v>
      </c>
      <c r="L124" s="45">
        <f t="shared" si="26"/>
        <v>10000</v>
      </c>
      <c r="M124" s="45">
        <f t="shared" si="27"/>
        <v>12500</v>
      </c>
      <c r="N124" s="45">
        <f>L124</f>
        <v>10000</v>
      </c>
      <c r="O124" s="109" t="s">
        <v>177</v>
      </c>
      <c r="P124" s="47"/>
      <c r="T124" s="178"/>
    </row>
    <row r="125" spans="1:20" ht="35.1" customHeight="1" x14ac:dyDescent="0.25">
      <c r="A125" s="107" t="s">
        <v>443</v>
      </c>
      <c r="B125" s="41" t="s">
        <v>199</v>
      </c>
      <c r="C125" s="41" t="s">
        <v>7</v>
      </c>
      <c r="D125" s="41"/>
      <c r="E125" s="41"/>
      <c r="F125" s="41"/>
      <c r="G125" s="41"/>
      <c r="H125" s="44" t="s">
        <v>294</v>
      </c>
      <c r="I125" s="45">
        <v>5000</v>
      </c>
      <c r="J125" s="45">
        <v>-1000</v>
      </c>
      <c r="K125" s="45">
        <v>0</v>
      </c>
      <c r="L125" s="45">
        <f t="shared" si="26"/>
        <v>4000</v>
      </c>
      <c r="M125" s="45">
        <f t="shared" si="27"/>
        <v>5000</v>
      </c>
      <c r="N125" s="45">
        <f>L125</f>
        <v>4000</v>
      </c>
      <c r="O125" s="109" t="s">
        <v>177</v>
      </c>
      <c r="P125" s="47"/>
      <c r="T125" s="178"/>
    </row>
    <row r="126" spans="1:20" ht="35.1" customHeight="1" x14ac:dyDescent="0.25">
      <c r="A126" s="107"/>
      <c r="B126" s="41" t="s">
        <v>300</v>
      </c>
      <c r="C126" s="41" t="s">
        <v>7</v>
      </c>
      <c r="D126" s="41"/>
      <c r="E126" s="41"/>
      <c r="F126" s="41"/>
      <c r="G126" s="41"/>
      <c r="H126" s="44" t="s">
        <v>299</v>
      </c>
      <c r="I126" s="45">
        <v>10000</v>
      </c>
      <c r="J126" s="45">
        <v>0</v>
      </c>
      <c r="K126" s="45">
        <v>0</v>
      </c>
      <c r="L126" s="45">
        <f t="shared" si="26"/>
        <v>10000</v>
      </c>
      <c r="M126" s="45">
        <f t="shared" si="27"/>
        <v>12500</v>
      </c>
      <c r="N126" s="45">
        <f>L126*1.195</f>
        <v>11950</v>
      </c>
      <c r="O126" s="109" t="s">
        <v>177</v>
      </c>
      <c r="P126" s="47"/>
      <c r="T126" s="178"/>
    </row>
    <row r="127" spans="1:20" ht="35.1" customHeight="1" x14ac:dyDescent="0.25">
      <c r="A127" s="29"/>
      <c r="B127" s="30"/>
      <c r="C127" s="30"/>
      <c r="D127" s="30"/>
      <c r="E127" s="30"/>
      <c r="F127" s="30"/>
      <c r="G127" s="31">
        <v>32323</v>
      </c>
      <c r="H127" s="32" t="s">
        <v>106</v>
      </c>
      <c r="I127" s="33">
        <f>SUM(I128,I132,I133)</f>
        <v>68500</v>
      </c>
      <c r="J127" s="33">
        <f t="shared" ref="J127:N127" si="30">SUM(J128,J132,J133)</f>
        <v>-26000</v>
      </c>
      <c r="K127" s="33">
        <f t="shared" si="30"/>
        <v>0</v>
      </c>
      <c r="L127" s="33">
        <f t="shared" si="30"/>
        <v>42500</v>
      </c>
      <c r="M127" s="33">
        <f t="shared" si="30"/>
        <v>53125</v>
      </c>
      <c r="N127" s="33">
        <f t="shared" si="30"/>
        <v>50787.5</v>
      </c>
      <c r="O127" s="34"/>
      <c r="P127" s="39"/>
      <c r="T127" s="178"/>
    </row>
    <row r="128" spans="1:20" ht="30" x14ac:dyDescent="0.25">
      <c r="A128" s="40"/>
      <c r="B128" s="41"/>
      <c r="C128" s="41"/>
      <c r="D128" s="41"/>
      <c r="E128" s="41"/>
      <c r="F128" s="41"/>
      <c r="G128" s="43">
        <v>323230</v>
      </c>
      <c r="H128" s="44" t="s">
        <v>111</v>
      </c>
      <c r="I128" s="45">
        <f>SUM(I129:I131)</f>
        <v>60000</v>
      </c>
      <c r="J128" s="45">
        <f t="shared" ref="J128:N128" si="31">SUM(J129:J131)</f>
        <v>-37500</v>
      </c>
      <c r="K128" s="45">
        <f t="shared" si="31"/>
        <v>0</v>
      </c>
      <c r="L128" s="45">
        <f t="shared" si="31"/>
        <v>22500</v>
      </c>
      <c r="M128" s="45">
        <f t="shared" si="31"/>
        <v>28125</v>
      </c>
      <c r="N128" s="45">
        <f t="shared" si="31"/>
        <v>26887.5</v>
      </c>
      <c r="O128" s="46" t="s">
        <v>177</v>
      </c>
      <c r="P128" s="47"/>
      <c r="T128" s="178"/>
    </row>
    <row r="129" spans="1:20" ht="35.1" customHeight="1" x14ac:dyDescent="0.25">
      <c r="A129" s="19"/>
      <c r="B129" s="55" t="s">
        <v>146</v>
      </c>
      <c r="C129" s="20" t="s">
        <v>7</v>
      </c>
      <c r="D129" s="20"/>
      <c r="E129" s="20"/>
      <c r="F129" s="20"/>
      <c r="G129" s="22"/>
      <c r="H129" s="23" t="s">
        <v>481</v>
      </c>
      <c r="I129" s="50">
        <v>5000</v>
      </c>
      <c r="J129" s="50">
        <v>17500</v>
      </c>
      <c r="K129" s="50">
        <v>0</v>
      </c>
      <c r="L129" s="50">
        <f t="shared" si="26"/>
        <v>22500</v>
      </c>
      <c r="M129" s="50">
        <f t="shared" si="27"/>
        <v>28125</v>
      </c>
      <c r="N129" s="24">
        <f>L129*1.195</f>
        <v>26887.5</v>
      </c>
      <c r="O129" s="25"/>
      <c r="P129" s="66"/>
      <c r="T129" s="178"/>
    </row>
    <row r="130" spans="1:20" ht="35.1" customHeight="1" x14ac:dyDescent="0.25">
      <c r="A130" s="19"/>
      <c r="B130" s="20"/>
      <c r="C130" s="20"/>
      <c r="D130" s="20"/>
      <c r="E130" s="20"/>
      <c r="F130" s="20"/>
      <c r="G130" s="22"/>
      <c r="H130" s="23" t="s">
        <v>148</v>
      </c>
      <c r="I130" s="50">
        <v>25000</v>
      </c>
      <c r="J130" s="50">
        <v>-25000</v>
      </c>
      <c r="K130" s="50">
        <v>0</v>
      </c>
      <c r="L130" s="50">
        <f t="shared" si="26"/>
        <v>0</v>
      </c>
      <c r="M130" s="50">
        <f t="shared" si="27"/>
        <v>0</v>
      </c>
      <c r="N130" s="24">
        <f t="shared" ref="N130:N131" si="32">L130*1.195/2</f>
        <v>0</v>
      </c>
      <c r="O130" s="25"/>
      <c r="P130" s="66"/>
      <c r="T130" s="178"/>
    </row>
    <row r="131" spans="1:20" s="106" customFormat="1" ht="35.1" customHeight="1" x14ac:dyDescent="0.25">
      <c r="A131" s="19"/>
      <c r="B131" s="20"/>
      <c r="C131" s="20"/>
      <c r="D131" s="20"/>
      <c r="E131" s="20"/>
      <c r="F131" s="20"/>
      <c r="G131" s="22"/>
      <c r="H131" s="23" t="s">
        <v>271</v>
      </c>
      <c r="I131" s="50">
        <v>30000</v>
      </c>
      <c r="J131" s="50">
        <v>-30000</v>
      </c>
      <c r="K131" s="50">
        <v>0</v>
      </c>
      <c r="L131" s="50">
        <f t="shared" si="26"/>
        <v>0</v>
      </c>
      <c r="M131" s="50">
        <f t="shared" si="27"/>
        <v>0</v>
      </c>
      <c r="N131" s="24">
        <f t="shared" si="32"/>
        <v>0</v>
      </c>
      <c r="O131" s="25"/>
      <c r="P131" s="66"/>
      <c r="T131" s="178"/>
    </row>
    <row r="132" spans="1:20" ht="35.1" customHeight="1" x14ac:dyDescent="0.25">
      <c r="A132" s="40"/>
      <c r="B132" s="41" t="s">
        <v>230</v>
      </c>
      <c r="C132" s="41" t="s">
        <v>7</v>
      </c>
      <c r="D132" s="41"/>
      <c r="E132" s="41"/>
      <c r="F132" s="41"/>
      <c r="G132" s="43">
        <v>323230</v>
      </c>
      <c r="H132" s="44" t="s">
        <v>216</v>
      </c>
      <c r="I132" s="45">
        <v>6000</v>
      </c>
      <c r="J132" s="45">
        <v>0</v>
      </c>
      <c r="K132" s="45">
        <v>0</v>
      </c>
      <c r="L132" s="45">
        <f t="shared" si="26"/>
        <v>6000</v>
      </c>
      <c r="M132" s="45">
        <f t="shared" si="27"/>
        <v>7500</v>
      </c>
      <c r="N132" s="45">
        <f>L132*1.195</f>
        <v>7170</v>
      </c>
      <c r="O132" s="46" t="s">
        <v>177</v>
      </c>
      <c r="P132" s="47"/>
      <c r="T132" s="178"/>
    </row>
    <row r="133" spans="1:20" ht="35.1" customHeight="1" x14ac:dyDescent="0.25">
      <c r="A133" s="40" t="s">
        <v>444</v>
      </c>
      <c r="B133" s="41" t="s">
        <v>145</v>
      </c>
      <c r="C133" s="41" t="s">
        <v>7</v>
      </c>
      <c r="D133" s="41"/>
      <c r="E133" s="41"/>
      <c r="F133" s="41"/>
      <c r="G133" s="43">
        <v>323232</v>
      </c>
      <c r="H133" s="44" t="s">
        <v>89</v>
      </c>
      <c r="I133" s="45">
        <v>2500</v>
      </c>
      <c r="J133" s="45">
        <v>11500</v>
      </c>
      <c r="K133" s="45">
        <v>0</v>
      </c>
      <c r="L133" s="45">
        <f t="shared" si="26"/>
        <v>14000</v>
      </c>
      <c r="M133" s="45">
        <f t="shared" si="27"/>
        <v>17500</v>
      </c>
      <c r="N133" s="45">
        <f>L133*1.195</f>
        <v>16730</v>
      </c>
      <c r="O133" s="46" t="s">
        <v>177</v>
      </c>
      <c r="P133" s="47"/>
      <c r="T133" s="178"/>
    </row>
    <row r="134" spans="1:20" ht="35.1" customHeight="1" x14ac:dyDescent="0.25">
      <c r="A134" s="113"/>
      <c r="B134" s="30"/>
      <c r="C134" s="30"/>
      <c r="D134" s="30"/>
      <c r="E134" s="30"/>
      <c r="F134" s="30"/>
      <c r="G134" s="30">
        <v>3233</v>
      </c>
      <c r="H134" s="32" t="s">
        <v>90</v>
      </c>
      <c r="I134" s="114">
        <f>SUM(I135:I138)</f>
        <v>27200</v>
      </c>
      <c r="J134" s="114">
        <f t="shared" ref="J134:N134" si="33">SUM(J135:J138)</f>
        <v>-22100</v>
      </c>
      <c r="K134" s="114">
        <f t="shared" si="33"/>
        <v>0</v>
      </c>
      <c r="L134" s="114">
        <f t="shared" si="33"/>
        <v>5100</v>
      </c>
      <c r="M134" s="114">
        <f t="shared" si="33"/>
        <v>6375</v>
      </c>
      <c r="N134" s="114">
        <f t="shared" si="33"/>
        <v>6094.5</v>
      </c>
      <c r="O134" s="36"/>
      <c r="P134" s="39"/>
      <c r="T134" s="178"/>
    </row>
    <row r="135" spans="1:20" ht="35.1" customHeight="1" x14ac:dyDescent="0.25">
      <c r="A135" s="81"/>
      <c r="B135" s="48" t="s">
        <v>159</v>
      </c>
      <c r="C135" s="48" t="s">
        <v>7</v>
      </c>
      <c r="D135" s="48"/>
      <c r="E135" s="48"/>
      <c r="F135" s="48"/>
      <c r="G135" s="48">
        <v>32339</v>
      </c>
      <c r="H135" s="23" t="s">
        <v>161</v>
      </c>
      <c r="I135" s="111">
        <v>4000</v>
      </c>
      <c r="J135" s="111">
        <v>-4000</v>
      </c>
      <c r="K135" s="111">
        <v>0</v>
      </c>
      <c r="L135" s="111">
        <f t="shared" ref="L135:L198" si="34">I135+J135+K135</f>
        <v>0</v>
      </c>
      <c r="M135" s="111">
        <f t="shared" si="27"/>
        <v>0</v>
      </c>
      <c r="N135" s="38">
        <f>L135</f>
        <v>0</v>
      </c>
      <c r="O135" s="112" t="s">
        <v>177</v>
      </c>
      <c r="P135" s="26"/>
      <c r="T135" s="178"/>
    </row>
    <row r="136" spans="1:20" ht="35.1" customHeight="1" x14ac:dyDescent="0.25">
      <c r="A136" s="53"/>
      <c r="B136" s="48" t="s">
        <v>244</v>
      </c>
      <c r="C136" s="48" t="s">
        <v>7</v>
      </c>
      <c r="D136" s="48"/>
      <c r="E136" s="48"/>
      <c r="F136" s="48"/>
      <c r="G136" s="49">
        <v>32339</v>
      </c>
      <c r="H136" s="23" t="s">
        <v>205</v>
      </c>
      <c r="I136" s="111">
        <v>20000</v>
      </c>
      <c r="J136" s="111">
        <v>-20000</v>
      </c>
      <c r="K136" s="111">
        <v>0</v>
      </c>
      <c r="L136" s="111">
        <f t="shared" si="34"/>
        <v>0</v>
      </c>
      <c r="M136" s="111">
        <f t="shared" si="27"/>
        <v>0</v>
      </c>
      <c r="N136" s="38">
        <f t="shared" ref="N136" si="35">L136</f>
        <v>0</v>
      </c>
      <c r="O136" s="51" t="s">
        <v>177</v>
      </c>
      <c r="P136" s="26"/>
      <c r="T136" s="178"/>
    </row>
    <row r="137" spans="1:20" ht="35.1" customHeight="1" x14ac:dyDescent="0.25">
      <c r="A137" s="53"/>
      <c r="B137" s="48" t="s">
        <v>229</v>
      </c>
      <c r="C137" s="48" t="s">
        <v>7</v>
      </c>
      <c r="D137" s="48"/>
      <c r="E137" s="115"/>
      <c r="F137" s="48"/>
      <c r="G137" s="49">
        <v>32339</v>
      </c>
      <c r="H137" s="23" t="s">
        <v>217</v>
      </c>
      <c r="I137" s="50">
        <v>3200</v>
      </c>
      <c r="J137" s="50">
        <v>-700</v>
      </c>
      <c r="K137" s="50">
        <v>0</v>
      </c>
      <c r="L137" s="50">
        <f t="shared" si="34"/>
        <v>2500</v>
      </c>
      <c r="M137" s="50">
        <f t="shared" si="27"/>
        <v>3125</v>
      </c>
      <c r="N137" s="38">
        <f>L137*1.195</f>
        <v>2987.5</v>
      </c>
      <c r="O137" s="51" t="s">
        <v>177</v>
      </c>
      <c r="P137" s="26"/>
      <c r="T137" s="178"/>
    </row>
    <row r="138" spans="1:20" ht="35.1" customHeight="1" x14ac:dyDescent="0.25">
      <c r="A138" s="53"/>
      <c r="B138" s="48" t="s">
        <v>244</v>
      </c>
      <c r="C138" s="48" t="s">
        <v>7</v>
      </c>
      <c r="D138" s="48"/>
      <c r="E138" s="115"/>
      <c r="F138" s="48"/>
      <c r="G138" s="49">
        <v>32339</v>
      </c>
      <c r="H138" s="23" t="s">
        <v>445</v>
      </c>
      <c r="I138" s="50">
        <v>0</v>
      </c>
      <c r="J138" s="50">
        <v>2600</v>
      </c>
      <c r="K138" s="50">
        <v>0</v>
      </c>
      <c r="L138" s="50">
        <f t="shared" si="34"/>
        <v>2600</v>
      </c>
      <c r="M138" s="50">
        <f t="shared" si="27"/>
        <v>3250</v>
      </c>
      <c r="N138" s="38">
        <f>L138*1.195</f>
        <v>3107</v>
      </c>
      <c r="O138" s="51" t="s">
        <v>177</v>
      </c>
      <c r="P138" s="26"/>
      <c r="T138" s="178"/>
    </row>
    <row r="139" spans="1:20" ht="35.1" customHeight="1" x14ac:dyDescent="0.25">
      <c r="A139" s="29"/>
      <c r="B139" s="30"/>
      <c r="C139" s="30"/>
      <c r="D139" s="30"/>
      <c r="E139" s="30"/>
      <c r="F139" s="30"/>
      <c r="G139" s="31">
        <v>3234</v>
      </c>
      <c r="H139" s="32" t="s">
        <v>91</v>
      </c>
      <c r="I139" s="33">
        <f>I140+I142+I143+I144</f>
        <v>128500</v>
      </c>
      <c r="J139" s="33">
        <f t="shared" ref="J139:N139" si="36">J140+J142+J143+J144</f>
        <v>118500</v>
      </c>
      <c r="K139" s="33">
        <f t="shared" si="36"/>
        <v>0</v>
      </c>
      <c r="L139" s="33">
        <f t="shared" si="36"/>
        <v>247000</v>
      </c>
      <c r="M139" s="33">
        <f t="shared" si="36"/>
        <v>308750</v>
      </c>
      <c r="N139" s="33">
        <f t="shared" si="36"/>
        <v>114219.53974895398</v>
      </c>
      <c r="O139" s="33"/>
      <c r="P139" s="39"/>
      <c r="T139" s="178"/>
    </row>
    <row r="140" spans="1:20" ht="45" x14ac:dyDescent="0.25">
      <c r="A140" s="40"/>
      <c r="B140" s="41" t="s">
        <v>131</v>
      </c>
      <c r="C140" s="41" t="s">
        <v>8</v>
      </c>
      <c r="D140" s="41" t="s">
        <v>105</v>
      </c>
      <c r="E140" s="41"/>
      <c r="F140" s="41"/>
      <c r="G140" s="43">
        <v>32342</v>
      </c>
      <c r="H140" s="44" t="s">
        <v>269</v>
      </c>
      <c r="I140" s="45">
        <f>I141</f>
        <v>116500</v>
      </c>
      <c r="J140" s="45">
        <f t="shared" ref="J140:N140" si="37">J141</f>
        <v>-116500</v>
      </c>
      <c r="K140" s="45">
        <f t="shared" si="37"/>
        <v>0</v>
      </c>
      <c r="L140" s="45">
        <f t="shared" si="37"/>
        <v>0</v>
      </c>
      <c r="M140" s="45">
        <f t="shared" si="37"/>
        <v>0</v>
      </c>
      <c r="N140" s="45">
        <f t="shared" si="37"/>
        <v>0</v>
      </c>
      <c r="O140" s="46" t="s">
        <v>177</v>
      </c>
      <c r="P140" s="47" t="s">
        <v>202</v>
      </c>
      <c r="T140" s="178"/>
    </row>
    <row r="141" spans="1:20" s="106" customFormat="1" ht="44.25" customHeight="1" x14ac:dyDescent="0.25">
      <c r="A141" s="19"/>
      <c r="B141" s="20"/>
      <c r="C141" s="20"/>
      <c r="D141" s="20"/>
      <c r="E141" s="20"/>
      <c r="F141" s="20"/>
      <c r="G141" s="22"/>
      <c r="H141" s="28" t="s">
        <v>182</v>
      </c>
      <c r="I141" s="24">
        <v>116500</v>
      </c>
      <c r="J141" s="24">
        <v>-116500</v>
      </c>
      <c r="K141" s="24">
        <v>0</v>
      </c>
      <c r="L141" s="24">
        <f t="shared" si="34"/>
        <v>0</v>
      </c>
      <c r="M141" s="24">
        <f t="shared" ref="M141:M201" si="38">L141*1.25</f>
        <v>0</v>
      </c>
      <c r="N141" s="24">
        <f>L141*1.195</f>
        <v>0</v>
      </c>
      <c r="O141" s="25"/>
      <c r="P141" s="66"/>
      <c r="T141" s="178"/>
    </row>
    <row r="142" spans="1:20" s="106" customFormat="1" ht="40.5" customHeight="1" x14ac:dyDescent="0.25">
      <c r="A142" s="40" t="s">
        <v>446</v>
      </c>
      <c r="B142" s="41" t="s">
        <v>131</v>
      </c>
      <c r="C142" s="41" t="s">
        <v>8</v>
      </c>
      <c r="D142" s="41" t="s">
        <v>105</v>
      </c>
      <c r="E142" s="41" t="s">
        <v>305</v>
      </c>
      <c r="F142" s="41" t="s">
        <v>13</v>
      </c>
      <c r="G142" s="43">
        <v>32342</v>
      </c>
      <c r="H142" s="44" t="s">
        <v>447</v>
      </c>
      <c r="I142" s="61">
        <v>0</v>
      </c>
      <c r="J142" s="61">
        <v>233000</v>
      </c>
      <c r="K142" s="61">
        <v>0</v>
      </c>
      <c r="L142" s="61">
        <f t="shared" si="34"/>
        <v>233000</v>
      </c>
      <c r="M142" s="61">
        <f t="shared" si="38"/>
        <v>291250</v>
      </c>
      <c r="N142" s="61">
        <f>L142/1.195/2</f>
        <v>97489.539748953976</v>
      </c>
      <c r="O142" s="116"/>
      <c r="P142" s="47" t="s">
        <v>202</v>
      </c>
      <c r="T142" s="178"/>
    </row>
    <row r="143" spans="1:20" ht="35.1" customHeight="1" x14ac:dyDescent="0.25">
      <c r="A143" s="40"/>
      <c r="B143" s="41" t="s">
        <v>240</v>
      </c>
      <c r="C143" s="41"/>
      <c r="D143" s="41"/>
      <c r="E143" s="41"/>
      <c r="F143" s="41"/>
      <c r="G143" s="43">
        <v>32344</v>
      </c>
      <c r="H143" s="44" t="s">
        <v>92</v>
      </c>
      <c r="I143" s="45">
        <v>2000</v>
      </c>
      <c r="J143" s="45">
        <f>+I143</f>
        <v>2000</v>
      </c>
      <c r="K143" s="45">
        <v>0</v>
      </c>
      <c r="L143" s="45">
        <f t="shared" si="34"/>
        <v>4000</v>
      </c>
      <c r="M143" s="45">
        <f t="shared" si="38"/>
        <v>5000</v>
      </c>
      <c r="N143" s="45">
        <f>L143*1.195</f>
        <v>4780</v>
      </c>
      <c r="O143" s="46" t="s">
        <v>177</v>
      </c>
      <c r="P143" s="47"/>
      <c r="T143" s="178"/>
    </row>
    <row r="144" spans="1:20" ht="35.1" customHeight="1" x14ac:dyDescent="0.25">
      <c r="A144" s="40"/>
      <c r="B144" s="41" t="s">
        <v>132</v>
      </c>
      <c r="C144" s="41" t="s">
        <v>7</v>
      </c>
      <c r="D144" s="41"/>
      <c r="E144" s="41"/>
      <c r="F144" s="41"/>
      <c r="G144" s="43">
        <v>323492</v>
      </c>
      <c r="H144" s="44" t="s">
        <v>93</v>
      </c>
      <c r="I144" s="45">
        <v>10000</v>
      </c>
      <c r="J144" s="45">
        <v>0</v>
      </c>
      <c r="K144" s="45">
        <v>0</v>
      </c>
      <c r="L144" s="45">
        <f t="shared" si="34"/>
        <v>10000</v>
      </c>
      <c r="M144" s="45">
        <f t="shared" si="38"/>
        <v>12500</v>
      </c>
      <c r="N144" s="45">
        <f>L144*1.195</f>
        <v>11950</v>
      </c>
      <c r="O144" s="46" t="s">
        <v>177</v>
      </c>
      <c r="P144" s="47"/>
      <c r="T144" s="178"/>
    </row>
    <row r="145" spans="1:20" ht="35.1" customHeight="1" x14ac:dyDescent="0.25">
      <c r="A145" s="29"/>
      <c r="B145" s="30"/>
      <c r="C145" s="30"/>
      <c r="D145" s="30"/>
      <c r="E145" s="30"/>
      <c r="F145" s="30"/>
      <c r="G145" s="31">
        <v>3235</v>
      </c>
      <c r="H145" s="32" t="s">
        <v>147</v>
      </c>
      <c r="I145" s="33">
        <f>I146+I152</f>
        <v>61700</v>
      </c>
      <c r="J145" s="33">
        <f t="shared" ref="J145:N145" si="39">J146+J152</f>
        <v>0</v>
      </c>
      <c r="K145" s="33">
        <f t="shared" si="39"/>
        <v>0</v>
      </c>
      <c r="L145" s="33">
        <f t="shared" si="39"/>
        <v>61700</v>
      </c>
      <c r="M145" s="33">
        <f t="shared" si="39"/>
        <v>77125</v>
      </c>
      <c r="N145" s="33">
        <f t="shared" si="39"/>
        <v>45051.5</v>
      </c>
      <c r="O145" s="34"/>
      <c r="P145" s="39"/>
      <c r="T145" s="178"/>
    </row>
    <row r="146" spans="1:20" ht="45" x14ac:dyDescent="0.25">
      <c r="A146" s="67"/>
      <c r="B146" s="68"/>
      <c r="C146" s="68"/>
      <c r="D146" s="68"/>
      <c r="E146" s="68"/>
      <c r="F146" s="68"/>
      <c r="G146" s="70">
        <v>32354</v>
      </c>
      <c r="H146" s="76" t="s">
        <v>186</v>
      </c>
      <c r="I146" s="72">
        <f>I147+I148+I149</f>
        <v>57700</v>
      </c>
      <c r="J146" s="72">
        <f t="shared" ref="J146:N146" si="40">J147+J148+J149</f>
        <v>0</v>
      </c>
      <c r="K146" s="72">
        <f t="shared" si="40"/>
        <v>0</v>
      </c>
      <c r="L146" s="72">
        <f t="shared" si="40"/>
        <v>57700</v>
      </c>
      <c r="M146" s="72">
        <f t="shared" si="40"/>
        <v>72125</v>
      </c>
      <c r="N146" s="72">
        <f t="shared" si="40"/>
        <v>40271.5</v>
      </c>
      <c r="O146" s="73"/>
      <c r="P146" s="118" t="s">
        <v>202</v>
      </c>
      <c r="T146" s="178"/>
    </row>
    <row r="147" spans="1:20" ht="35.1" customHeight="1" x14ac:dyDescent="0.25">
      <c r="A147" s="40" t="s">
        <v>448</v>
      </c>
      <c r="B147" s="41" t="s">
        <v>190</v>
      </c>
      <c r="C147" s="41" t="s">
        <v>7</v>
      </c>
      <c r="D147" s="41"/>
      <c r="E147" s="41"/>
      <c r="F147" s="41"/>
      <c r="G147" s="43"/>
      <c r="H147" s="44" t="s">
        <v>188</v>
      </c>
      <c r="I147" s="45">
        <v>8000</v>
      </c>
      <c r="J147" s="45">
        <v>0</v>
      </c>
      <c r="K147" s="45">
        <v>0</v>
      </c>
      <c r="L147" s="45">
        <f t="shared" si="34"/>
        <v>8000</v>
      </c>
      <c r="M147" s="45">
        <f t="shared" si="38"/>
        <v>10000</v>
      </c>
      <c r="N147" s="45">
        <f>L147*1.195</f>
        <v>9560</v>
      </c>
      <c r="O147" s="46" t="s">
        <v>177</v>
      </c>
      <c r="P147" s="47"/>
      <c r="T147" s="178"/>
    </row>
    <row r="148" spans="1:20" s="106" customFormat="1" ht="35.1" customHeight="1" x14ac:dyDescent="0.25">
      <c r="A148" s="40"/>
      <c r="B148" s="41" t="s">
        <v>197</v>
      </c>
      <c r="C148" s="41" t="s">
        <v>7</v>
      </c>
      <c r="D148" s="41"/>
      <c r="E148" s="41"/>
      <c r="F148" s="41"/>
      <c r="G148" s="43"/>
      <c r="H148" s="44" t="s">
        <v>196</v>
      </c>
      <c r="I148" s="45">
        <v>1700</v>
      </c>
      <c r="J148" s="45">
        <v>0</v>
      </c>
      <c r="K148" s="45">
        <v>0</v>
      </c>
      <c r="L148" s="45">
        <f t="shared" si="34"/>
        <v>1700</v>
      </c>
      <c r="M148" s="45">
        <f t="shared" si="38"/>
        <v>2125</v>
      </c>
      <c r="N148" s="45">
        <f>L148*1.195</f>
        <v>2031.5</v>
      </c>
      <c r="O148" s="46" t="s">
        <v>177</v>
      </c>
      <c r="P148" s="47"/>
      <c r="T148" s="178"/>
    </row>
    <row r="149" spans="1:20" ht="45" x14ac:dyDescent="0.25">
      <c r="A149" s="40" t="s">
        <v>449</v>
      </c>
      <c r="B149" s="41" t="s">
        <v>356</v>
      </c>
      <c r="C149" s="41" t="s">
        <v>8</v>
      </c>
      <c r="D149" s="41" t="s">
        <v>105</v>
      </c>
      <c r="E149" s="41" t="s">
        <v>305</v>
      </c>
      <c r="F149" s="41" t="s">
        <v>13</v>
      </c>
      <c r="G149" s="43"/>
      <c r="H149" s="44" t="s">
        <v>376</v>
      </c>
      <c r="I149" s="45">
        <f>SUM(I150:I151)</f>
        <v>48000</v>
      </c>
      <c r="J149" s="45">
        <f t="shared" ref="J149:N149" si="41">SUM(J150:J151)</f>
        <v>0</v>
      </c>
      <c r="K149" s="45">
        <v>0</v>
      </c>
      <c r="L149" s="45">
        <f t="shared" si="34"/>
        <v>48000</v>
      </c>
      <c r="M149" s="45">
        <f t="shared" si="41"/>
        <v>60000</v>
      </c>
      <c r="N149" s="45">
        <f t="shared" si="41"/>
        <v>28680</v>
      </c>
      <c r="O149" s="46" t="s">
        <v>177</v>
      </c>
      <c r="P149" s="47" t="s">
        <v>202</v>
      </c>
      <c r="T149" s="178"/>
    </row>
    <row r="150" spans="1:20" ht="39" customHeight="1" x14ac:dyDescent="0.25">
      <c r="A150" s="19"/>
      <c r="B150" s="20"/>
      <c r="C150" s="22"/>
      <c r="D150" s="22"/>
      <c r="E150" s="119"/>
      <c r="F150" s="22"/>
      <c r="G150" s="22"/>
      <c r="H150" s="75" t="s">
        <v>355</v>
      </c>
      <c r="I150" s="24">
        <v>40000</v>
      </c>
      <c r="J150" s="24">
        <v>0</v>
      </c>
      <c r="K150" s="24">
        <v>0</v>
      </c>
      <c r="L150" s="24">
        <f t="shared" si="34"/>
        <v>40000</v>
      </c>
      <c r="M150" s="24">
        <f t="shared" si="38"/>
        <v>50000</v>
      </c>
      <c r="N150" s="24">
        <f>L150*1.195/2</f>
        <v>23900</v>
      </c>
      <c r="O150" s="25"/>
      <c r="P150" s="66"/>
      <c r="T150" s="178"/>
    </row>
    <row r="151" spans="1:20" ht="35.1" customHeight="1" x14ac:dyDescent="0.25">
      <c r="A151" s="53"/>
      <c r="B151" s="48"/>
      <c r="C151" s="48"/>
      <c r="D151" s="48"/>
      <c r="E151" s="48"/>
      <c r="F151" s="48"/>
      <c r="G151" s="49"/>
      <c r="H151" s="23" t="s">
        <v>377</v>
      </c>
      <c r="I151" s="50">
        <v>8000</v>
      </c>
      <c r="J151" s="50">
        <v>0</v>
      </c>
      <c r="K151" s="50">
        <v>0</v>
      </c>
      <c r="L151" s="24">
        <f t="shared" si="34"/>
        <v>8000</v>
      </c>
      <c r="M151" s="50">
        <f t="shared" si="38"/>
        <v>10000</v>
      </c>
      <c r="N151" s="24">
        <f>L151*1.195/2</f>
        <v>4780</v>
      </c>
      <c r="O151" s="51"/>
      <c r="P151" s="26"/>
      <c r="T151" s="178"/>
    </row>
    <row r="152" spans="1:20" ht="35.1" customHeight="1" x14ac:dyDescent="0.25">
      <c r="A152" s="67"/>
      <c r="B152" s="68"/>
      <c r="C152" s="68"/>
      <c r="D152" s="68"/>
      <c r="E152" s="68"/>
      <c r="F152" s="68"/>
      <c r="G152" s="70">
        <v>32359</v>
      </c>
      <c r="H152" s="76" t="s">
        <v>277</v>
      </c>
      <c r="I152" s="72">
        <f>I153</f>
        <v>4000</v>
      </c>
      <c r="J152" s="72">
        <f t="shared" ref="J152:N152" si="42">J153</f>
        <v>0</v>
      </c>
      <c r="K152" s="72">
        <f t="shared" si="42"/>
        <v>0</v>
      </c>
      <c r="L152" s="72">
        <f t="shared" si="42"/>
        <v>4000</v>
      </c>
      <c r="M152" s="72">
        <f t="shared" si="42"/>
        <v>5000</v>
      </c>
      <c r="N152" s="72">
        <f t="shared" si="42"/>
        <v>4780</v>
      </c>
      <c r="O152" s="73"/>
      <c r="P152" s="74"/>
      <c r="T152" s="178"/>
    </row>
    <row r="153" spans="1:20" ht="35.1" customHeight="1" x14ac:dyDescent="0.25">
      <c r="A153" s="19"/>
      <c r="B153" s="20" t="s">
        <v>276</v>
      </c>
      <c r="C153" s="20" t="s">
        <v>7</v>
      </c>
      <c r="D153" s="20"/>
      <c r="E153" s="20"/>
      <c r="F153" s="20"/>
      <c r="G153" s="22"/>
      <c r="H153" s="28" t="s">
        <v>275</v>
      </c>
      <c r="I153" s="24">
        <v>4000</v>
      </c>
      <c r="J153" s="24">
        <v>0</v>
      </c>
      <c r="K153" s="24">
        <v>0</v>
      </c>
      <c r="L153" s="24">
        <f t="shared" si="34"/>
        <v>4000</v>
      </c>
      <c r="M153" s="24">
        <f t="shared" si="38"/>
        <v>5000</v>
      </c>
      <c r="N153" s="24">
        <f>L153*1.195</f>
        <v>4780</v>
      </c>
      <c r="O153" s="25" t="s">
        <v>177</v>
      </c>
      <c r="P153" s="66"/>
      <c r="T153" s="178"/>
    </row>
    <row r="154" spans="1:20" ht="35.1" customHeight="1" x14ac:dyDescent="0.25">
      <c r="A154" s="29"/>
      <c r="B154" s="30"/>
      <c r="C154" s="30"/>
      <c r="D154" s="30"/>
      <c r="E154" s="30"/>
      <c r="F154" s="30"/>
      <c r="G154" s="31">
        <v>3236</v>
      </c>
      <c r="H154" s="32" t="s">
        <v>149</v>
      </c>
      <c r="I154" s="33">
        <f>I155+I158</f>
        <v>143000</v>
      </c>
      <c r="J154" s="33">
        <f t="shared" ref="J154:N154" si="43">J155+J158</f>
        <v>0</v>
      </c>
      <c r="K154" s="33">
        <f t="shared" si="43"/>
        <v>0</v>
      </c>
      <c r="L154" s="33">
        <f t="shared" si="43"/>
        <v>143000</v>
      </c>
      <c r="M154" s="33">
        <f t="shared" si="43"/>
        <v>178750</v>
      </c>
      <c r="N154" s="33">
        <f t="shared" si="43"/>
        <v>143000</v>
      </c>
      <c r="O154" s="34"/>
      <c r="P154" s="35"/>
      <c r="T154" s="178"/>
    </row>
    <row r="155" spans="1:20" ht="35.1" customHeight="1" x14ac:dyDescent="0.25">
      <c r="A155" s="67"/>
      <c r="B155" s="68"/>
      <c r="C155" s="68"/>
      <c r="D155" s="68"/>
      <c r="E155" s="68"/>
      <c r="F155" s="68"/>
      <c r="G155" s="70">
        <v>32363</v>
      </c>
      <c r="H155" s="76" t="s">
        <v>94</v>
      </c>
      <c r="I155" s="72">
        <f>SUM(I156:I157)</f>
        <v>43000</v>
      </c>
      <c r="J155" s="72">
        <f t="shared" ref="J155:N155" si="44">SUM(J156:J157)</f>
        <v>0</v>
      </c>
      <c r="K155" s="72">
        <f t="shared" si="44"/>
        <v>0</v>
      </c>
      <c r="L155" s="72">
        <f t="shared" si="44"/>
        <v>43000</v>
      </c>
      <c r="M155" s="72">
        <f t="shared" si="44"/>
        <v>53750</v>
      </c>
      <c r="N155" s="72">
        <f t="shared" si="44"/>
        <v>43000</v>
      </c>
      <c r="O155" s="73"/>
      <c r="P155" s="118"/>
      <c r="T155" s="178"/>
    </row>
    <row r="156" spans="1:20" ht="35.1" customHeight="1" x14ac:dyDescent="0.25">
      <c r="A156" s="19"/>
      <c r="B156" s="20" t="s">
        <v>133</v>
      </c>
      <c r="C156" s="20" t="s">
        <v>7</v>
      </c>
      <c r="D156" s="20"/>
      <c r="E156" s="65"/>
      <c r="F156" s="20"/>
      <c r="G156" s="22">
        <v>323630</v>
      </c>
      <c r="H156" s="28" t="s">
        <v>95</v>
      </c>
      <c r="I156" s="24">
        <v>13000</v>
      </c>
      <c r="J156" s="24">
        <v>0</v>
      </c>
      <c r="K156" s="24">
        <v>0</v>
      </c>
      <c r="L156" s="24">
        <f t="shared" si="34"/>
        <v>13000</v>
      </c>
      <c r="M156" s="24">
        <f t="shared" si="38"/>
        <v>16250</v>
      </c>
      <c r="N156" s="38">
        <f>L156</f>
        <v>13000</v>
      </c>
      <c r="O156" s="25" t="s">
        <v>177</v>
      </c>
      <c r="P156" s="66"/>
      <c r="T156" s="178"/>
    </row>
    <row r="157" spans="1:20" ht="30.75" customHeight="1" x14ac:dyDescent="0.25">
      <c r="A157" s="53"/>
      <c r="B157" s="48" t="s">
        <v>234</v>
      </c>
      <c r="C157" s="48"/>
      <c r="D157" s="48"/>
      <c r="E157" s="48"/>
      <c r="F157" s="48"/>
      <c r="G157" s="49"/>
      <c r="H157" s="23" t="s">
        <v>233</v>
      </c>
      <c r="I157" s="50">
        <v>30000</v>
      </c>
      <c r="J157" s="50">
        <v>0</v>
      </c>
      <c r="K157" s="50">
        <v>0</v>
      </c>
      <c r="L157" s="24">
        <f t="shared" si="34"/>
        <v>30000</v>
      </c>
      <c r="M157" s="50">
        <f t="shared" si="38"/>
        <v>37500</v>
      </c>
      <c r="N157" s="38">
        <f>L157</f>
        <v>30000</v>
      </c>
      <c r="O157" s="51" t="s">
        <v>177</v>
      </c>
      <c r="P157" s="26"/>
      <c r="T157" s="178"/>
    </row>
    <row r="158" spans="1:20" s="106" customFormat="1" ht="45" x14ac:dyDescent="0.25">
      <c r="A158" s="40"/>
      <c r="B158" s="41" t="s">
        <v>234</v>
      </c>
      <c r="C158" s="41" t="s">
        <v>8</v>
      </c>
      <c r="D158" s="41" t="s">
        <v>9</v>
      </c>
      <c r="E158" s="41" t="s">
        <v>306</v>
      </c>
      <c r="F158" s="41" t="s">
        <v>10</v>
      </c>
      <c r="G158" s="43"/>
      <c r="H158" s="44" t="s">
        <v>259</v>
      </c>
      <c r="I158" s="45">
        <f>SUM(I159:I167)</f>
        <v>100000</v>
      </c>
      <c r="J158" s="45">
        <f t="shared" ref="J158:N158" si="45">SUM(J159:J167)</f>
        <v>0</v>
      </c>
      <c r="K158" s="45">
        <f t="shared" si="45"/>
        <v>0</v>
      </c>
      <c r="L158" s="45">
        <f t="shared" si="45"/>
        <v>100000</v>
      </c>
      <c r="M158" s="45">
        <f t="shared" si="45"/>
        <v>125000</v>
      </c>
      <c r="N158" s="45">
        <f t="shared" si="45"/>
        <v>100000</v>
      </c>
      <c r="O158" s="46" t="s">
        <v>177</v>
      </c>
      <c r="P158" s="47" t="s">
        <v>202</v>
      </c>
      <c r="T158" s="178"/>
    </row>
    <row r="159" spans="1:20" ht="35.1" customHeight="1" x14ac:dyDescent="0.25">
      <c r="A159" s="53"/>
      <c r="B159" s="48"/>
      <c r="C159" s="48"/>
      <c r="D159" s="48"/>
      <c r="E159" s="48"/>
      <c r="F159" s="48"/>
      <c r="G159" s="49"/>
      <c r="H159" s="23" t="s">
        <v>264</v>
      </c>
      <c r="I159" s="50">
        <v>25000</v>
      </c>
      <c r="J159" s="50">
        <v>0</v>
      </c>
      <c r="K159" s="50">
        <v>0</v>
      </c>
      <c r="L159" s="50">
        <f t="shared" si="34"/>
        <v>25000</v>
      </c>
      <c r="M159" s="50">
        <f t="shared" si="38"/>
        <v>31250</v>
      </c>
      <c r="N159" s="38">
        <f>L159</f>
        <v>25000</v>
      </c>
      <c r="O159" s="51"/>
      <c r="P159" s="26"/>
      <c r="T159" s="178"/>
    </row>
    <row r="160" spans="1:20" ht="35.1" customHeight="1" x14ac:dyDescent="0.25">
      <c r="A160" s="53"/>
      <c r="B160" s="48"/>
      <c r="C160" s="48"/>
      <c r="D160" s="48"/>
      <c r="E160" s="48"/>
      <c r="F160" s="48"/>
      <c r="G160" s="49"/>
      <c r="H160" s="23" t="s">
        <v>265</v>
      </c>
      <c r="I160" s="50">
        <v>14000</v>
      </c>
      <c r="J160" s="50">
        <v>0</v>
      </c>
      <c r="K160" s="50">
        <v>0</v>
      </c>
      <c r="L160" s="50">
        <f t="shared" si="34"/>
        <v>14000</v>
      </c>
      <c r="M160" s="50">
        <f t="shared" si="38"/>
        <v>17500</v>
      </c>
      <c r="N160" s="38">
        <f t="shared" ref="N160:N167" si="46">L160</f>
        <v>14000</v>
      </c>
      <c r="O160" s="51"/>
      <c r="P160" s="26"/>
      <c r="T160" s="178"/>
    </row>
    <row r="161" spans="1:20" ht="35.1" customHeight="1" x14ac:dyDescent="0.25">
      <c r="A161" s="53"/>
      <c r="B161" s="48"/>
      <c r="C161" s="48"/>
      <c r="D161" s="48"/>
      <c r="E161" s="48"/>
      <c r="F161" s="48"/>
      <c r="G161" s="49"/>
      <c r="H161" s="23" t="s">
        <v>331</v>
      </c>
      <c r="I161" s="50">
        <v>4000</v>
      </c>
      <c r="J161" s="50">
        <v>0</v>
      </c>
      <c r="K161" s="50">
        <v>0</v>
      </c>
      <c r="L161" s="50">
        <f t="shared" si="34"/>
        <v>4000</v>
      </c>
      <c r="M161" s="50">
        <f t="shared" si="38"/>
        <v>5000</v>
      </c>
      <c r="N161" s="38">
        <f t="shared" si="46"/>
        <v>4000</v>
      </c>
      <c r="O161" s="51"/>
      <c r="P161" s="26"/>
      <c r="T161" s="178"/>
    </row>
    <row r="162" spans="1:20" ht="35.1" customHeight="1" x14ac:dyDescent="0.25">
      <c r="A162" s="53"/>
      <c r="B162" s="48"/>
      <c r="C162" s="48"/>
      <c r="D162" s="48"/>
      <c r="E162" s="48"/>
      <c r="F162" s="48"/>
      <c r="G162" s="49"/>
      <c r="H162" s="23" t="s">
        <v>330</v>
      </c>
      <c r="I162" s="50">
        <v>4000</v>
      </c>
      <c r="J162" s="50">
        <v>0</v>
      </c>
      <c r="K162" s="50">
        <v>0</v>
      </c>
      <c r="L162" s="50">
        <f t="shared" si="34"/>
        <v>4000</v>
      </c>
      <c r="M162" s="50">
        <f t="shared" si="38"/>
        <v>5000</v>
      </c>
      <c r="N162" s="38">
        <f t="shared" si="46"/>
        <v>4000</v>
      </c>
      <c r="O162" s="51"/>
      <c r="P162" s="26"/>
      <c r="T162" s="178"/>
    </row>
    <row r="163" spans="1:20" ht="35.1" customHeight="1" x14ac:dyDescent="0.25">
      <c r="A163" s="53"/>
      <c r="B163" s="48"/>
      <c r="C163" s="48"/>
      <c r="D163" s="48"/>
      <c r="E163" s="48"/>
      <c r="F163" s="48"/>
      <c r="G163" s="49"/>
      <c r="H163" s="23" t="s">
        <v>329</v>
      </c>
      <c r="I163" s="50">
        <v>3000</v>
      </c>
      <c r="J163" s="50">
        <v>0</v>
      </c>
      <c r="K163" s="50">
        <v>0</v>
      </c>
      <c r="L163" s="50">
        <f t="shared" si="34"/>
        <v>3000</v>
      </c>
      <c r="M163" s="50">
        <f t="shared" si="38"/>
        <v>3750</v>
      </c>
      <c r="N163" s="38">
        <f t="shared" si="46"/>
        <v>3000</v>
      </c>
      <c r="O163" s="51"/>
      <c r="P163" s="26"/>
      <c r="T163" s="178"/>
    </row>
    <row r="164" spans="1:20" ht="35.1" customHeight="1" x14ac:dyDescent="0.25">
      <c r="A164" s="53"/>
      <c r="B164" s="48"/>
      <c r="C164" s="48"/>
      <c r="D164" s="48"/>
      <c r="E164" s="48"/>
      <c r="F164" s="48"/>
      <c r="G164" s="49"/>
      <c r="H164" s="23" t="s">
        <v>266</v>
      </c>
      <c r="I164" s="50">
        <v>24000</v>
      </c>
      <c r="J164" s="50">
        <v>0</v>
      </c>
      <c r="K164" s="50">
        <v>0</v>
      </c>
      <c r="L164" s="50">
        <f t="shared" si="34"/>
        <v>24000</v>
      </c>
      <c r="M164" s="50">
        <f t="shared" si="38"/>
        <v>30000</v>
      </c>
      <c r="N164" s="38">
        <f t="shared" si="46"/>
        <v>24000</v>
      </c>
      <c r="O164" s="51"/>
      <c r="P164" s="26"/>
      <c r="T164" s="178"/>
    </row>
    <row r="165" spans="1:20" ht="35.1" customHeight="1" x14ac:dyDescent="0.25">
      <c r="A165" s="53"/>
      <c r="B165" s="48"/>
      <c r="C165" s="48"/>
      <c r="D165" s="48"/>
      <c r="E165" s="48"/>
      <c r="F165" s="48"/>
      <c r="G165" s="49"/>
      <c r="H165" s="23" t="s">
        <v>267</v>
      </c>
      <c r="I165" s="50">
        <v>4000</v>
      </c>
      <c r="J165" s="50">
        <v>0</v>
      </c>
      <c r="K165" s="50">
        <v>0</v>
      </c>
      <c r="L165" s="50">
        <f t="shared" si="34"/>
        <v>4000</v>
      </c>
      <c r="M165" s="50">
        <f t="shared" si="38"/>
        <v>5000</v>
      </c>
      <c r="N165" s="38">
        <f t="shared" si="46"/>
        <v>4000</v>
      </c>
      <c r="O165" s="51"/>
      <c r="P165" s="26"/>
      <c r="T165" s="178"/>
    </row>
    <row r="166" spans="1:20" ht="35.1" customHeight="1" x14ac:dyDescent="0.25">
      <c r="A166" s="53"/>
      <c r="B166" s="48"/>
      <c r="C166" s="48"/>
      <c r="D166" s="48"/>
      <c r="E166" s="48"/>
      <c r="F166" s="48"/>
      <c r="G166" s="49"/>
      <c r="H166" s="23" t="s">
        <v>332</v>
      </c>
      <c r="I166" s="50">
        <v>2000</v>
      </c>
      <c r="J166" s="50">
        <v>0</v>
      </c>
      <c r="K166" s="50">
        <v>0</v>
      </c>
      <c r="L166" s="50">
        <f t="shared" si="34"/>
        <v>2000</v>
      </c>
      <c r="M166" s="50">
        <f t="shared" si="38"/>
        <v>2500</v>
      </c>
      <c r="N166" s="38">
        <f t="shared" si="46"/>
        <v>2000</v>
      </c>
      <c r="O166" s="51"/>
      <c r="P166" s="26"/>
      <c r="T166" s="178"/>
    </row>
    <row r="167" spans="1:20" ht="35.1" customHeight="1" x14ac:dyDescent="0.25">
      <c r="A167" s="53"/>
      <c r="B167" s="48"/>
      <c r="C167" s="48"/>
      <c r="D167" s="48"/>
      <c r="E167" s="48"/>
      <c r="F167" s="48"/>
      <c r="G167" s="49"/>
      <c r="H167" s="23" t="s">
        <v>268</v>
      </c>
      <c r="I167" s="50">
        <v>20000</v>
      </c>
      <c r="J167" s="50">
        <v>0</v>
      </c>
      <c r="K167" s="50">
        <v>0</v>
      </c>
      <c r="L167" s="50">
        <f t="shared" si="34"/>
        <v>20000</v>
      </c>
      <c r="M167" s="50">
        <f t="shared" si="38"/>
        <v>25000</v>
      </c>
      <c r="N167" s="38">
        <f t="shared" si="46"/>
        <v>20000</v>
      </c>
      <c r="O167" s="51"/>
      <c r="P167" s="26"/>
      <c r="T167" s="178"/>
    </row>
    <row r="168" spans="1:20" ht="35.1" customHeight="1" x14ac:dyDescent="0.25">
      <c r="A168" s="29"/>
      <c r="B168" s="30"/>
      <c r="C168" s="30"/>
      <c r="D168" s="30"/>
      <c r="E168" s="120"/>
      <c r="F168" s="30"/>
      <c r="G168" s="31">
        <v>32379</v>
      </c>
      <c r="H168" s="32" t="s">
        <v>208</v>
      </c>
      <c r="I168" s="33">
        <f>I169+I172+I174</f>
        <v>91200</v>
      </c>
      <c r="J168" s="33">
        <f t="shared" ref="J168:N168" si="47">J169+J172+J174</f>
        <v>-15200</v>
      </c>
      <c r="K168" s="33">
        <f t="shared" si="47"/>
        <v>0</v>
      </c>
      <c r="L168" s="33">
        <f t="shared" si="47"/>
        <v>76000</v>
      </c>
      <c r="M168" s="33">
        <f t="shared" si="47"/>
        <v>95000</v>
      </c>
      <c r="N168" s="33">
        <f t="shared" si="47"/>
        <v>92085</v>
      </c>
      <c r="O168" s="34"/>
      <c r="P168" s="35"/>
      <c r="T168" s="178"/>
    </row>
    <row r="169" spans="1:20" ht="35.1" customHeight="1" x14ac:dyDescent="0.25">
      <c r="A169" s="40"/>
      <c r="B169" s="41"/>
      <c r="C169" s="41"/>
      <c r="D169" s="41"/>
      <c r="E169" s="77"/>
      <c r="F169" s="41"/>
      <c r="G169" s="43">
        <v>323791</v>
      </c>
      <c r="H169" s="44" t="s">
        <v>522</v>
      </c>
      <c r="I169" s="45">
        <f>I170+I171</f>
        <v>65000</v>
      </c>
      <c r="J169" s="45">
        <f t="shared" ref="J169:N169" si="48">J170+J171</f>
        <v>-10000</v>
      </c>
      <c r="K169" s="45">
        <f t="shared" si="48"/>
        <v>0</v>
      </c>
      <c r="L169" s="45">
        <f t="shared" si="48"/>
        <v>55000</v>
      </c>
      <c r="M169" s="45">
        <f t="shared" si="48"/>
        <v>68750</v>
      </c>
      <c r="N169" s="45">
        <f t="shared" si="48"/>
        <v>68750</v>
      </c>
      <c r="O169" s="46"/>
      <c r="P169" s="47"/>
      <c r="T169" s="178"/>
    </row>
    <row r="170" spans="1:20" ht="35.1" customHeight="1" x14ac:dyDescent="0.25">
      <c r="A170" s="53"/>
      <c r="B170" s="48" t="s">
        <v>382</v>
      </c>
      <c r="C170" s="48" t="s">
        <v>8</v>
      </c>
      <c r="D170" s="48" t="s">
        <v>383</v>
      </c>
      <c r="E170" s="115" t="s">
        <v>488</v>
      </c>
      <c r="F170" s="48" t="s">
        <v>384</v>
      </c>
      <c r="G170" s="49"/>
      <c r="H170" s="23" t="s">
        <v>380</v>
      </c>
      <c r="I170" s="50">
        <v>40000</v>
      </c>
      <c r="J170" s="50">
        <v>0</v>
      </c>
      <c r="K170" s="50">
        <v>0</v>
      </c>
      <c r="L170" s="50">
        <f t="shared" si="34"/>
        <v>40000</v>
      </c>
      <c r="M170" s="50">
        <f t="shared" si="38"/>
        <v>50000</v>
      </c>
      <c r="N170" s="50">
        <f>L170*1.25</f>
        <v>50000</v>
      </c>
      <c r="O170" s="51"/>
      <c r="P170" s="26"/>
      <c r="T170" s="178"/>
    </row>
    <row r="171" spans="1:20" ht="35.1" customHeight="1" x14ac:dyDescent="0.25">
      <c r="A171" s="121" t="s">
        <v>523</v>
      </c>
      <c r="B171" s="48" t="s">
        <v>382</v>
      </c>
      <c r="C171" s="48" t="s">
        <v>7</v>
      </c>
      <c r="D171" s="48"/>
      <c r="E171" s="115"/>
      <c r="F171" s="48"/>
      <c r="G171" s="75"/>
      <c r="H171" s="122" t="s">
        <v>487</v>
      </c>
      <c r="I171" s="123">
        <v>25000</v>
      </c>
      <c r="J171" s="123">
        <v>-10000</v>
      </c>
      <c r="K171" s="123">
        <v>0</v>
      </c>
      <c r="L171" s="50">
        <f t="shared" si="34"/>
        <v>15000</v>
      </c>
      <c r="M171" s="50">
        <f t="shared" si="38"/>
        <v>18750</v>
      </c>
      <c r="N171" s="50">
        <f>L171*1.25</f>
        <v>18750</v>
      </c>
      <c r="O171" s="75"/>
      <c r="P171" s="124"/>
      <c r="T171" s="178"/>
    </row>
    <row r="172" spans="1:20" ht="35.1" customHeight="1" x14ac:dyDescent="0.25">
      <c r="A172" s="40"/>
      <c r="B172" s="41"/>
      <c r="C172" s="41"/>
      <c r="D172" s="41"/>
      <c r="E172" s="77"/>
      <c r="F172" s="41"/>
      <c r="G172" s="43">
        <v>323795</v>
      </c>
      <c r="H172" s="44" t="s">
        <v>237</v>
      </c>
      <c r="I172" s="45">
        <f>I173</f>
        <v>4000</v>
      </c>
      <c r="J172" s="45">
        <f t="shared" ref="J172:N172" si="49">J173</f>
        <v>0</v>
      </c>
      <c r="K172" s="45">
        <f t="shared" si="49"/>
        <v>0</v>
      </c>
      <c r="L172" s="45">
        <f t="shared" si="49"/>
        <v>4000</v>
      </c>
      <c r="M172" s="45">
        <f t="shared" si="49"/>
        <v>5000</v>
      </c>
      <c r="N172" s="45">
        <f t="shared" si="49"/>
        <v>4000</v>
      </c>
      <c r="O172" s="46"/>
      <c r="P172" s="47"/>
      <c r="T172" s="178"/>
    </row>
    <row r="173" spans="1:20" ht="35.1" customHeight="1" x14ac:dyDescent="0.25">
      <c r="A173" s="53"/>
      <c r="B173" s="48" t="s">
        <v>135</v>
      </c>
      <c r="C173" s="48" t="s">
        <v>7</v>
      </c>
      <c r="D173" s="48"/>
      <c r="E173" s="48"/>
      <c r="F173" s="48"/>
      <c r="G173" s="49"/>
      <c r="H173" s="23" t="s">
        <v>232</v>
      </c>
      <c r="I173" s="50">
        <v>4000</v>
      </c>
      <c r="J173" s="50">
        <v>0</v>
      </c>
      <c r="K173" s="50">
        <v>0</v>
      </c>
      <c r="L173" s="50">
        <f t="shared" si="34"/>
        <v>4000</v>
      </c>
      <c r="M173" s="50">
        <f t="shared" si="38"/>
        <v>5000</v>
      </c>
      <c r="N173" s="50">
        <f>L173</f>
        <v>4000</v>
      </c>
      <c r="O173" s="51" t="s">
        <v>177</v>
      </c>
      <c r="P173" s="52"/>
      <c r="T173" s="178"/>
    </row>
    <row r="174" spans="1:20" ht="35.1" customHeight="1" x14ac:dyDescent="0.25">
      <c r="A174" s="40"/>
      <c r="B174" s="41"/>
      <c r="C174" s="41"/>
      <c r="D174" s="41"/>
      <c r="E174" s="41"/>
      <c r="F174" s="41"/>
      <c r="G174" s="43">
        <v>323796</v>
      </c>
      <c r="H174" s="44" t="s">
        <v>238</v>
      </c>
      <c r="I174" s="45">
        <f>SUM(I175:I177)</f>
        <v>22200</v>
      </c>
      <c r="J174" s="45">
        <f t="shared" ref="J174:N174" si="50">SUM(J175:J177)</f>
        <v>-5200</v>
      </c>
      <c r="K174" s="45">
        <f t="shared" si="50"/>
        <v>0</v>
      </c>
      <c r="L174" s="45">
        <f t="shared" si="50"/>
        <v>17000</v>
      </c>
      <c r="M174" s="45">
        <f t="shared" si="50"/>
        <v>21250</v>
      </c>
      <c r="N174" s="45">
        <f t="shared" si="50"/>
        <v>19335</v>
      </c>
      <c r="O174" s="46"/>
      <c r="P174" s="125"/>
      <c r="T174" s="178"/>
    </row>
    <row r="175" spans="1:20" ht="35.1" customHeight="1" x14ac:dyDescent="0.25">
      <c r="A175" s="53" t="s">
        <v>450</v>
      </c>
      <c r="B175" s="48" t="s">
        <v>136</v>
      </c>
      <c r="C175" s="48" t="s">
        <v>7</v>
      </c>
      <c r="D175" s="48"/>
      <c r="E175" s="115"/>
      <c r="F175" s="48"/>
      <c r="G175" s="49"/>
      <c r="H175" s="23" t="s">
        <v>451</v>
      </c>
      <c r="I175" s="50">
        <v>8200</v>
      </c>
      <c r="J175" s="50">
        <v>-5200</v>
      </c>
      <c r="K175" s="50">
        <v>0</v>
      </c>
      <c r="L175" s="50">
        <f t="shared" si="34"/>
        <v>3000</v>
      </c>
      <c r="M175" s="50">
        <f t="shared" si="38"/>
        <v>3750</v>
      </c>
      <c r="N175" s="50">
        <f>L175*1.195</f>
        <v>3585</v>
      </c>
      <c r="O175" s="51" t="s">
        <v>177</v>
      </c>
      <c r="P175" s="26"/>
      <c r="T175" s="178"/>
    </row>
    <row r="176" spans="1:20" ht="35.1" customHeight="1" x14ac:dyDescent="0.25">
      <c r="A176" s="54"/>
      <c r="B176" s="48" t="s">
        <v>227</v>
      </c>
      <c r="C176" s="48" t="s">
        <v>7</v>
      </c>
      <c r="D176" s="48"/>
      <c r="E176" s="115"/>
      <c r="F176" s="48"/>
      <c r="G176" s="49"/>
      <c r="H176" s="23" t="s">
        <v>284</v>
      </c>
      <c r="I176" s="50">
        <v>7000</v>
      </c>
      <c r="J176" s="50">
        <v>0</v>
      </c>
      <c r="K176" s="50">
        <v>0</v>
      </c>
      <c r="L176" s="50">
        <f t="shared" si="34"/>
        <v>7000</v>
      </c>
      <c r="M176" s="50">
        <f t="shared" si="38"/>
        <v>8750</v>
      </c>
      <c r="N176" s="50">
        <f>L176</f>
        <v>7000</v>
      </c>
      <c r="O176" s="51" t="s">
        <v>177</v>
      </c>
      <c r="P176" s="26"/>
      <c r="T176" s="178"/>
    </row>
    <row r="177" spans="1:20" ht="35.1" customHeight="1" x14ac:dyDescent="0.25">
      <c r="A177" s="54"/>
      <c r="B177" s="48" t="s">
        <v>136</v>
      </c>
      <c r="C177" s="48" t="s">
        <v>7</v>
      </c>
      <c r="D177" s="48"/>
      <c r="E177" s="115"/>
      <c r="F177" s="48"/>
      <c r="G177" s="49"/>
      <c r="H177" s="23" t="s">
        <v>285</v>
      </c>
      <c r="I177" s="50">
        <v>7000</v>
      </c>
      <c r="J177" s="50">
        <v>0</v>
      </c>
      <c r="K177" s="50">
        <v>0</v>
      </c>
      <c r="L177" s="50">
        <f t="shared" si="34"/>
        <v>7000</v>
      </c>
      <c r="M177" s="50">
        <f t="shared" si="38"/>
        <v>8750</v>
      </c>
      <c r="N177" s="50">
        <f>L177*1.25</f>
        <v>8750</v>
      </c>
      <c r="O177" s="51" t="s">
        <v>177</v>
      </c>
      <c r="P177" s="26"/>
      <c r="T177" s="178"/>
    </row>
    <row r="178" spans="1:20" ht="35.1" customHeight="1" x14ac:dyDescent="0.25">
      <c r="A178" s="29"/>
      <c r="B178" s="30"/>
      <c r="C178" s="30"/>
      <c r="D178" s="30"/>
      <c r="E178" s="30"/>
      <c r="F178" s="30"/>
      <c r="G178" s="31">
        <v>3238</v>
      </c>
      <c r="H178" s="32" t="s">
        <v>209</v>
      </c>
      <c r="I178" s="33">
        <f>I179+I210+I207</f>
        <v>863000</v>
      </c>
      <c r="J178" s="33">
        <f t="shared" ref="J178:M178" si="51">J179+J210+J207</f>
        <v>-4000</v>
      </c>
      <c r="K178" s="33">
        <f t="shared" si="51"/>
        <v>0</v>
      </c>
      <c r="L178" s="33">
        <f t="shared" si="51"/>
        <v>859000</v>
      </c>
      <c r="M178" s="33">
        <f t="shared" si="51"/>
        <v>1073750</v>
      </c>
      <c r="N178" s="33">
        <f>N179+N210+N207</f>
        <v>594713.19037656905</v>
      </c>
      <c r="O178" s="34"/>
      <c r="P178" s="35"/>
      <c r="T178" s="178"/>
    </row>
    <row r="179" spans="1:20" ht="35.1" customHeight="1" x14ac:dyDescent="0.25">
      <c r="A179" s="67"/>
      <c r="B179" s="68"/>
      <c r="C179" s="68"/>
      <c r="D179" s="68"/>
      <c r="E179" s="68"/>
      <c r="F179" s="68"/>
      <c r="G179" s="70">
        <v>32382</v>
      </c>
      <c r="H179" s="76" t="s">
        <v>210</v>
      </c>
      <c r="I179" s="72">
        <f>I180+I201+I202+I203+I204</f>
        <v>457000</v>
      </c>
      <c r="J179" s="72">
        <f t="shared" ref="J179:M179" si="52">J180+J201+J202+J203+J204</f>
        <v>46000</v>
      </c>
      <c r="K179" s="72">
        <f t="shared" si="52"/>
        <v>0</v>
      </c>
      <c r="L179" s="72">
        <f t="shared" si="52"/>
        <v>503000</v>
      </c>
      <c r="M179" s="72">
        <f t="shared" si="52"/>
        <v>628750</v>
      </c>
      <c r="N179" s="72">
        <f>N180+N201+N202+N203+N204</f>
        <v>398643.19037656905</v>
      </c>
      <c r="O179" s="73"/>
      <c r="P179" s="74"/>
      <c r="T179" s="178"/>
    </row>
    <row r="180" spans="1:20" ht="45" x14ac:dyDescent="0.25">
      <c r="A180" s="40" t="s">
        <v>452</v>
      </c>
      <c r="B180" s="43" t="s">
        <v>241</v>
      </c>
      <c r="C180" s="41" t="s">
        <v>8</v>
      </c>
      <c r="D180" s="41" t="s">
        <v>105</v>
      </c>
      <c r="E180" s="77" t="s">
        <v>306</v>
      </c>
      <c r="F180" s="41" t="s">
        <v>13</v>
      </c>
      <c r="G180" s="43">
        <v>32382</v>
      </c>
      <c r="H180" s="44" t="s">
        <v>98</v>
      </c>
      <c r="I180" s="45">
        <f>SUM(I181:I200)</f>
        <v>306200</v>
      </c>
      <c r="J180" s="45">
        <f t="shared" ref="J180:M180" si="53">SUM(J181:J200)</f>
        <v>3200</v>
      </c>
      <c r="K180" s="45">
        <f t="shared" si="53"/>
        <v>0</v>
      </c>
      <c r="L180" s="45">
        <f t="shared" si="53"/>
        <v>309400</v>
      </c>
      <c r="M180" s="45">
        <f t="shared" si="53"/>
        <v>386750</v>
      </c>
      <c r="N180" s="45">
        <f>SUM(N181:N200)</f>
        <v>186277.5</v>
      </c>
      <c r="O180" s="46" t="s">
        <v>177</v>
      </c>
      <c r="P180" s="47" t="s">
        <v>202</v>
      </c>
      <c r="T180" s="178"/>
    </row>
    <row r="181" spans="1:20" ht="35.1" customHeight="1" x14ac:dyDescent="0.25">
      <c r="A181" s="19"/>
      <c r="B181" s="20"/>
      <c r="C181" s="20"/>
      <c r="D181" s="20"/>
      <c r="E181" s="20"/>
      <c r="F181" s="20"/>
      <c r="G181" s="22">
        <v>32382</v>
      </c>
      <c r="H181" s="23" t="s">
        <v>361</v>
      </c>
      <c r="I181" s="50">
        <v>35000</v>
      </c>
      <c r="J181" s="50">
        <v>0</v>
      </c>
      <c r="K181" s="50">
        <v>0</v>
      </c>
      <c r="L181" s="50">
        <f t="shared" si="34"/>
        <v>35000</v>
      </c>
      <c r="M181" s="50">
        <f t="shared" si="38"/>
        <v>43750</v>
      </c>
      <c r="N181" s="50">
        <f>L181/2</f>
        <v>17500</v>
      </c>
      <c r="O181" s="51"/>
      <c r="P181" s="26"/>
      <c r="T181" s="178"/>
    </row>
    <row r="182" spans="1:20" ht="35.1" customHeight="1" x14ac:dyDescent="0.25">
      <c r="A182" s="19"/>
      <c r="B182" s="20"/>
      <c r="C182" s="20"/>
      <c r="D182" s="20"/>
      <c r="E182" s="20"/>
      <c r="F182" s="20"/>
      <c r="G182" s="22">
        <v>32382</v>
      </c>
      <c r="H182" s="23" t="s">
        <v>362</v>
      </c>
      <c r="I182" s="50">
        <v>39800</v>
      </c>
      <c r="J182" s="50">
        <v>0</v>
      </c>
      <c r="K182" s="50">
        <v>0</v>
      </c>
      <c r="L182" s="50">
        <f t="shared" si="34"/>
        <v>39800</v>
      </c>
      <c r="M182" s="50">
        <f t="shared" si="38"/>
        <v>49750</v>
      </c>
      <c r="N182" s="50">
        <f>L182*1.25/2</f>
        <v>24875</v>
      </c>
      <c r="O182" s="51"/>
      <c r="P182" s="26"/>
      <c r="T182" s="178"/>
    </row>
    <row r="183" spans="1:20" ht="35.1" customHeight="1" x14ac:dyDescent="0.25">
      <c r="A183" s="19"/>
      <c r="B183" s="20"/>
      <c r="C183" s="20"/>
      <c r="D183" s="20"/>
      <c r="E183" s="20"/>
      <c r="F183" s="20"/>
      <c r="G183" s="22">
        <v>32382</v>
      </c>
      <c r="H183" s="23" t="s">
        <v>363</v>
      </c>
      <c r="I183" s="50">
        <v>8000</v>
      </c>
      <c r="J183" s="50">
        <v>0</v>
      </c>
      <c r="K183" s="50">
        <v>0</v>
      </c>
      <c r="L183" s="50">
        <f t="shared" si="34"/>
        <v>8000</v>
      </c>
      <c r="M183" s="50">
        <f t="shared" si="38"/>
        <v>10000</v>
      </c>
      <c r="N183" s="50">
        <f>L183*1.25/2</f>
        <v>5000</v>
      </c>
      <c r="O183" s="51"/>
      <c r="P183" s="26"/>
      <c r="T183" s="178"/>
    </row>
    <row r="184" spans="1:20" ht="35.1" customHeight="1" x14ac:dyDescent="0.25">
      <c r="A184" s="19"/>
      <c r="B184" s="20"/>
      <c r="C184" s="20"/>
      <c r="D184" s="20"/>
      <c r="E184" s="20"/>
      <c r="F184" s="20"/>
      <c r="G184" s="22">
        <v>32382</v>
      </c>
      <c r="H184" s="23" t="s">
        <v>364</v>
      </c>
      <c r="I184" s="50">
        <v>24000</v>
      </c>
      <c r="J184" s="50">
        <v>0</v>
      </c>
      <c r="K184" s="50">
        <v>0</v>
      </c>
      <c r="L184" s="50">
        <f t="shared" si="34"/>
        <v>24000</v>
      </c>
      <c r="M184" s="50">
        <f t="shared" si="38"/>
        <v>30000</v>
      </c>
      <c r="N184" s="50">
        <f>L184*1.25/2</f>
        <v>15000</v>
      </c>
      <c r="O184" s="51"/>
      <c r="P184" s="26"/>
      <c r="T184" s="178"/>
    </row>
    <row r="185" spans="1:20" ht="35.1" customHeight="1" x14ac:dyDescent="0.25">
      <c r="A185" s="19"/>
      <c r="B185" s="20"/>
      <c r="C185" s="20"/>
      <c r="D185" s="20"/>
      <c r="E185" s="20"/>
      <c r="F185" s="20"/>
      <c r="G185" s="22">
        <v>32382</v>
      </c>
      <c r="H185" s="23" t="s">
        <v>365</v>
      </c>
      <c r="I185" s="50">
        <v>19100</v>
      </c>
      <c r="J185" s="50">
        <v>0</v>
      </c>
      <c r="K185" s="50">
        <v>0</v>
      </c>
      <c r="L185" s="50">
        <f t="shared" si="34"/>
        <v>19100</v>
      </c>
      <c r="M185" s="50">
        <f t="shared" si="38"/>
        <v>23875</v>
      </c>
      <c r="N185" s="50">
        <f>L185*1.195/2</f>
        <v>11412.25</v>
      </c>
      <c r="O185" s="51"/>
      <c r="P185" s="26"/>
      <c r="T185" s="178"/>
    </row>
    <row r="186" spans="1:20" ht="35.1" customHeight="1" x14ac:dyDescent="0.25">
      <c r="A186" s="19"/>
      <c r="B186" s="20"/>
      <c r="C186" s="20"/>
      <c r="D186" s="20"/>
      <c r="E186" s="20"/>
      <c r="F186" s="20"/>
      <c r="G186" s="22">
        <v>32382</v>
      </c>
      <c r="H186" s="23" t="s">
        <v>366</v>
      </c>
      <c r="I186" s="50">
        <v>13300</v>
      </c>
      <c r="J186" s="50">
        <v>0</v>
      </c>
      <c r="K186" s="50">
        <v>0</v>
      </c>
      <c r="L186" s="50">
        <f t="shared" si="34"/>
        <v>13300</v>
      </c>
      <c r="M186" s="50">
        <f t="shared" si="38"/>
        <v>16625</v>
      </c>
      <c r="N186" s="50">
        <f>L186*1.25/2</f>
        <v>8312.5</v>
      </c>
      <c r="O186" s="51"/>
      <c r="P186" s="26"/>
      <c r="T186" s="178"/>
    </row>
    <row r="187" spans="1:20" ht="35.1" customHeight="1" x14ac:dyDescent="0.25">
      <c r="A187" s="19"/>
      <c r="B187" s="20"/>
      <c r="C187" s="20"/>
      <c r="D187" s="20"/>
      <c r="E187" s="20"/>
      <c r="F187" s="20"/>
      <c r="G187" s="22">
        <v>32382</v>
      </c>
      <c r="H187" s="23" t="s">
        <v>367</v>
      </c>
      <c r="I187" s="50">
        <v>10600</v>
      </c>
      <c r="J187" s="50">
        <v>0</v>
      </c>
      <c r="K187" s="50">
        <v>0</v>
      </c>
      <c r="L187" s="50">
        <f t="shared" si="34"/>
        <v>10600</v>
      </c>
      <c r="M187" s="50">
        <f t="shared" si="38"/>
        <v>13250</v>
      </c>
      <c r="N187" s="50">
        <f>L187*1.195/2</f>
        <v>6333.5</v>
      </c>
      <c r="O187" s="51"/>
      <c r="P187" s="26"/>
      <c r="T187" s="178"/>
    </row>
    <row r="188" spans="1:20" ht="35.1" customHeight="1" x14ac:dyDescent="0.25">
      <c r="A188" s="19"/>
      <c r="B188" s="20"/>
      <c r="C188" s="20"/>
      <c r="D188" s="20"/>
      <c r="E188" s="20"/>
      <c r="F188" s="20"/>
      <c r="G188" s="22">
        <v>32382</v>
      </c>
      <c r="H188" s="23" t="s">
        <v>368</v>
      </c>
      <c r="I188" s="50">
        <v>13200</v>
      </c>
      <c r="J188" s="50">
        <v>0</v>
      </c>
      <c r="K188" s="50">
        <v>0</v>
      </c>
      <c r="L188" s="50">
        <f t="shared" si="34"/>
        <v>13200</v>
      </c>
      <c r="M188" s="50">
        <f t="shared" si="38"/>
        <v>16500</v>
      </c>
      <c r="N188" s="50">
        <f>L188*1.195/2</f>
        <v>7887</v>
      </c>
      <c r="O188" s="51"/>
      <c r="P188" s="26"/>
      <c r="T188" s="178"/>
    </row>
    <row r="189" spans="1:20" ht="35.1" customHeight="1" x14ac:dyDescent="0.25">
      <c r="A189" s="19"/>
      <c r="B189" s="20"/>
      <c r="C189" s="20"/>
      <c r="D189" s="20"/>
      <c r="E189" s="20"/>
      <c r="F189" s="20"/>
      <c r="G189" s="22">
        <v>32382</v>
      </c>
      <c r="H189" s="23" t="s">
        <v>369</v>
      </c>
      <c r="I189" s="50">
        <v>33200</v>
      </c>
      <c r="J189" s="50">
        <v>0</v>
      </c>
      <c r="K189" s="50">
        <v>0</v>
      </c>
      <c r="L189" s="50">
        <f t="shared" si="34"/>
        <v>33200</v>
      </c>
      <c r="M189" s="50">
        <f t="shared" si="38"/>
        <v>41500</v>
      </c>
      <c r="N189" s="50">
        <f>L189*1.25/2</f>
        <v>20750</v>
      </c>
      <c r="O189" s="51"/>
      <c r="P189" s="26"/>
      <c r="T189" s="178"/>
    </row>
    <row r="190" spans="1:20" ht="35.1" customHeight="1" x14ac:dyDescent="0.25">
      <c r="A190" s="19"/>
      <c r="B190" s="20"/>
      <c r="C190" s="20"/>
      <c r="D190" s="20"/>
      <c r="E190" s="20"/>
      <c r="F190" s="20"/>
      <c r="G190" s="22">
        <v>32382</v>
      </c>
      <c r="H190" s="23" t="s">
        <v>373</v>
      </c>
      <c r="I190" s="50">
        <v>15900</v>
      </c>
      <c r="J190" s="50">
        <v>0</v>
      </c>
      <c r="K190" s="50">
        <v>0</v>
      </c>
      <c r="L190" s="50">
        <f t="shared" si="34"/>
        <v>15900</v>
      </c>
      <c r="M190" s="50">
        <f t="shared" si="38"/>
        <v>19875</v>
      </c>
      <c r="N190" s="50">
        <f>L190*1.195/2</f>
        <v>9500.25</v>
      </c>
      <c r="O190" s="51"/>
      <c r="P190" s="26"/>
      <c r="T190" s="178"/>
    </row>
    <row r="191" spans="1:20" ht="35.1" customHeight="1" x14ac:dyDescent="0.25">
      <c r="A191" s="19"/>
      <c r="B191" s="20"/>
      <c r="C191" s="20"/>
      <c r="D191" s="20"/>
      <c r="E191" s="20"/>
      <c r="F191" s="20"/>
      <c r="G191" s="22">
        <v>32382</v>
      </c>
      <c r="H191" s="23" t="s">
        <v>370</v>
      </c>
      <c r="I191" s="50">
        <v>4800</v>
      </c>
      <c r="J191" s="50">
        <v>0</v>
      </c>
      <c r="K191" s="50">
        <v>0</v>
      </c>
      <c r="L191" s="50">
        <f t="shared" si="34"/>
        <v>4800</v>
      </c>
      <c r="M191" s="50">
        <f t="shared" si="38"/>
        <v>6000</v>
      </c>
      <c r="N191" s="50">
        <f>L191*1.25/2</f>
        <v>3000</v>
      </c>
      <c r="O191" s="51"/>
      <c r="P191" s="26"/>
      <c r="T191" s="178"/>
    </row>
    <row r="192" spans="1:20" ht="35.1" customHeight="1" x14ac:dyDescent="0.25">
      <c r="A192" s="19"/>
      <c r="B192" s="20"/>
      <c r="C192" s="20"/>
      <c r="D192" s="20"/>
      <c r="E192" s="20"/>
      <c r="F192" s="20"/>
      <c r="G192" s="22">
        <v>32382</v>
      </c>
      <c r="H192" s="23" t="s">
        <v>371</v>
      </c>
      <c r="I192" s="50">
        <v>4800</v>
      </c>
      <c r="J192" s="50">
        <v>0</v>
      </c>
      <c r="K192" s="50">
        <v>0</v>
      </c>
      <c r="L192" s="50">
        <f t="shared" si="34"/>
        <v>4800</v>
      </c>
      <c r="M192" s="50">
        <f t="shared" si="38"/>
        <v>6000</v>
      </c>
      <c r="N192" s="50">
        <f>L192*1.195/2</f>
        <v>2868</v>
      </c>
      <c r="O192" s="51"/>
      <c r="P192" s="26"/>
      <c r="T192" s="178"/>
    </row>
    <row r="193" spans="1:20" ht="35.1" customHeight="1" x14ac:dyDescent="0.25">
      <c r="A193" s="19"/>
      <c r="B193" s="20"/>
      <c r="C193" s="20"/>
      <c r="D193" s="20"/>
      <c r="E193" s="20"/>
      <c r="F193" s="20"/>
      <c r="G193" s="22">
        <v>32382</v>
      </c>
      <c r="H193" s="23" t="s">
        <v>372</v>
      </c>
      <c r="I193" s="50">
        <v>5500</v>
      </c>
      <c r="J193" s="50">
        <v>0</v>
      </c>
      <c r="K193" s="50">
        <v>0</v>
      </c>
      <c r="L193" s="50">
        <f t="shared" si="34"/>
        <v>5500</v>
      </c>
      <c r="M193" s="50">
        <f t="shared" si="38"/>
        <v>6875</v>
      </c>
      <c r="N193" s="50">
        <f>L193*1.195/2</f>
        <v>3286.25</v>
      </c>
      <c r="O193" s="51"/>
      <c r="P193" s="26"/>
      <c r="T193" s="178"/>
    </row>
    <row r="194" spans="1:20" ht="35.1" customHeight="1" x14ac:dyDescent="0.25">
      <c r="A194" s="19"/>
      <c r="B194" s="20"/>
      <c r="C194" s="20"/>
      <c r="D194" s="20"/>
      <c r="E194" s="20"/>
      <c r="F194" s="20"/>
      <c r="G194" s="22">
        <v>32382</v>
      </c>
      <c r="H194" s="23" t="s">
        <v>350</v>
      </c>
      <c r="I194" s="50">
        <v>8000</v>
      </c>
      <c r="J194" s="50">
        <v>0</v>
      </c>
      <c r="K194" s="50">
        <v>0</v>
      </c>
      <c r="L194" s="50">
        <f t="shared" si="34"/>
        <v>8000</v>
      </c>
      <c r="M194" s="50">
        <f t="shared" si="38"/>
        <v>10000</v>
      </c>
      <c r="N194" s="50">
        <f>L194*1.195/2</f>
        <v>4780</v>
      </c>
      <c r="O194" s="51"/>
      <c r="P194" s="26"/>
      <c r="T194" s="178"/>
    </row>
    <row r="195" spans="1:20" ht="35.1" customHeight="1" x14ac:dyDescent="0.25">
      <c r="A195" s="19"/>
      <c r="B195" s="20"/>
      <c r="C195" s="20"/>
      <c r="D195" s="20"/>
      <c r="E195" s="20"/>
      <c r="F195" s="20"/>
      <c r="G195" s="22">
        <v>32382</v>
      </c>
      <c r="H195" s="23" t="s">
        <v>473</v>
      </c>
      <c r="I195" s="50">
        <v>13000</v>
      </c>
      <c r="J195" s="50">
        <v>3200</v>
      </c>
      <c r="K195" s="50">
        <v>0</v>
      </c>
      <c r="L195" s="50">
        <f t="shared" si="34"/>
        <v>16200</v>
      </c>
      <c r="M195" s="50">
        <f t="shared" si="38"/>
        <v>20250</v>
      </c>
      <c r="N195" s="50">
        <f>L195*1.25/2</f>
        <v>10125</v>
      </c>
      <c r="O195" s="51"/>
      <c r="P195" s="26"/>
      <c r="T195" s="178"/>
    </row>
    <row r="196" spans="1:20" ht="35.1" customHeight="1" x14ac:dyDescent="0.25">
      <c r="A196" s="19"/>
      <c r="B196" s="20"/>
      <c r="C196" s="20"/>
      <c r="D196" s="20"/>
      <c r="E196" s="20"/>
      <c r="F196" s="20"/>
      <c r="G196" s="22">
        <v>32382</v>
      </c>
      <c r="H196" s="23" t="s">
        <v>333</v>
      </c>
      <c r="I196" s="50">
        <v>19100</v>
      </c>
      <c r="J196" s="50">
        <v>0</v>
      </c>
      <c r="K196" s="50">
        <v>0</v>
      </c>
      <c r="L196" s="50">
        <f t="shared" si="34"/>
        <v>19100</v>
      </c>
      <c r="M196" s="50">
        <f t="shared" si="38"/>
        <v>23875</v>
      </c>
      <c r="N196" s="50">
        <f>L196*1.25/2</f>
        <v>11937.5</v>
      </c>
      <c r="O196" s="51"/>
      <c r="P196" s="26"/>
      <c r="T196" s="178"/>
    </row>
    <row r="197" spans="1:20" ht="35.1" customHeight="1" x14ac:dyDescent="0.25">
      <c r="A197" s="19"/>
      <c r="B197" s="20"/>
      <c r="C197" s="20"/>
      <c r="D197" s="20"/>
      <c r="E197" s="20"/>
      <c r="F197" s="20"/>
      <c r="G197" s="22">
        <v>32382</v>
      </c>
      <c r="H197" s="23" t="s">
        <v>334</v>
      </c>
      <c r="I197" s="50">
        <v>1300</v>
      </c>
      <c r="J197" s="50">
        <v>0</v>
      </c>
      <c r="K197" s="50">
        <v>0</v>
      </c>
      <c r="L197" s="50">
        <f t="shared" si="34"/>
        <v>1300</v>
      </c>
      <c r="M197" s="50">
        <f t="shared" si="38"/>
        <v>1625</v>
      </c>
      <c r="N197" s="50">
        <f>L197*1.195/2</f>
        <v>776.75</v>
      </c>
      <c r="O197" s="51"/>
      <c r="P197" s="26"/>
      <c r="T197" s="178"/>
    </row>
    <row r="198" spans="1:20" ht="35.1" customHeight="1" x14ac:dyDescent="0.25">
      <c r="A198" s="19"/>
      <c r="B198" s="20"/>
      <c r="C198" s="20"/>
      <c r="D198" s="20"/>
      <c r="E198" s="20"/>
      <c r="F198" s="20"/>
      <c r="G198" s="22">
        <v>32382</v>
      </c>
      <c r="H198" s="23" t="s">
        <v>286</v>
      </c>
      <c r="I198" s="50">
        <v>17000</v>
      </c>
      <c r="J198" s="50">
        <v>0</v>
      </c>
      <c r="K198" s="50">
        <v>0</v>
      </c>
      <c r="L198" s="50">
        <f t="shared" si="34"/>
        <v>17000</v>
      </c>
      <c r="M198" s="50">
        <f t="shared" si="38"/>
        <v>21250</v>
      </c>
      <c r="N198" s="50">
        <f>L198*1.25/2</f>
        <v>10625</v>
      </c>
      <c r="O198" s="51"/>
      <c r="P198" s="26"/>
      <c r="T198" s="178"/>
    </row>
    <row r="199" spans="1:20" ht="35.1" customHeight="1" x14ac:dyDescent="0.25">
      <c r="A199" s="19"/>
      <c r="B199" s="20"/>
      <c r="C199" s="20"/>
      <c r="D199" s="20"/>
      <c r="E199" s="20"/>
      <c r="F199" s="20"/>
      <c r="G199" s="22">
        <v>32382</v>
      </c>
      <c r="H199" s="23" t="s">
        <v>351</v>
      </c>
      <c r="I199" s="50">
        <v>12000</v>
      </c>
      <c r="J199" s="50">
        <v>0</v>
      </c>
      <c r="K199" s="50">
        <v>0</v>
      </c>
      <c r="L199" s="50">
        <f t="shared" ref="L199:L262" si="54">I199+J199+K199</f>
        <v>12000</v>
      </c>
      <c r="M199" s="50">
        <f t="shared" si="38"/>
        <v>15000</v>
      </c>
      <c r="N199" s="50">
        <f>L199*1.195/2</f>
        <v>7170</v>
      </c>
      <c r="O199" s="51"/>
      <c r="P199" s="26"/>
      <c r="T199" s="178"/>
    </row>
    <row r="200" spans="1:20" ht="35.1" customHeight="1" x14ac:dyDescent="0.25">
      <c r="A200" s="19"/>
      <c r="B200" s="20"/>
      <c r="C200" s="20"/>
      <c r="D200" s="20"/>
      <c r="E200" s="20"/>
      <c r="F200" s="20"/>
      <c r="G200" s="22">
        <v>32382</v>
      </c>
      <c r="H200" s="23" t="s">
        <v>335</v>
      </c>
      <c r="I200" s="50">
        <v>8600</v>
      </c>
      <c r="J200" s="50">
        <v>0</v>
      </c>
      <c r="K200" s="50">
        <v>0</v>
      </c>
      <c r="L200" s="50">
        <f t="shared" si="54"/>
        <v>8600</v>
      </c>
      <c r="M200" s="50">
        <f t="shared" si="38"/>
        <v>10750</v>
      </c>
      <c r="N200" s="50">
        <f>L200*1.195/2</f>
        <v>5138.5</v>
      </c>
      <c r="O200" s="51"/>
      <c r="P200" s="26"/>
      <c r="T200" s="178"/>
    </row>
    <row r="201" spans="1:20" ht="30" x14ac:dyDescent="0.25">
      <c r="A201" s="40" t="s">
        <v>466</v>
      </c>
      <c r="B201" s="43" t="s">
        <v>241</v>
      </c>
      <c r="C201" s="41" t="s">
        <v>7</v>
      </c>
      <c r="D201" s="41"/>
      <c r="E201" s="41"/>
      <c r="F201" s="41"/>
      <c r="G201" s="43">
        <v>32382</v>
      </c>
      <c r="H201" s="44" t="s">
        <v>467</v>
      </c>
      <c r="I201" s="45">
        <v>0</v>
      </c>
      <c r="J201" s="45">
        <v>4500</v>
      </c>
      <c r="K201" s="45">
        <v>0</v>
      </c>
      <c r="L201" s="45">
        <f t="shared" si="54"/>
        <v>4500</v>
      </c>
      <c r="M201" s="45">
        <f t="shared" si="38"/>
        <v>5625</v>
      </c>
      <c r="N201" s="45">
        <f>L201/1.195</f>
        <v>3765.6903765690377</v>
      </c>
      <c r="O201" s="46"/>
      <c r="P201" s="47"/>
      <c r="T201" s="178"/>
    </row>
    <row r="202" spans="1:20" ht="45" x14ac:dyDescent="0.25">
      <c r="A202" s="40"/>
      <c r="B202" s="41" t="s">
        <v>480</v>
      </c>
      <c r="C202" s="41" t="s">
        <v>7</v>
      </c>
      <c r="D202" s="41"/>
      <c r="E202" s="41"/>
      <c r="F202" s="41"/>
      <c r="G202" s="43">
        <v>32382</v>
      </c>
      <c r="H202" s="44" t="s">
        <v>374</v>
      </c>
      <c r="I202" s="45">
        <v>50800</v>
      </c>
      <c r="J202" s="45">
        <v>-33700</v>
      </c>
      <c r="K202" s="45">
        <v>0</v>
      </c>
      <c r="L202" s="45">
        <f t="shared" si="54"/>
        <v>17100</v>
      </c>
      <c r="M202" s="45">
        <f t="shared" ref="M202:M361" si="55">L202*1.25</f>
        <v>21375</v>
      </c>
      <c r="N202" s="45">
        <f>L202</f>
        <v>17100</v>
      </c>
      <c r="O202" s="46" t="s">
        <v>177</v>
      </c>
      <c r="P202" s="47" t="s">
        <v>202</v>
      </c>
      <c r="T202" s="178"/>
    </row>
    <row r="203" spans="1:20" ht="45" x14ac:dyDescent="0.25">
      <c r="A203" s="40" t="s">
        <v>524</v>
      </c>
      <c r="B203" s="41" t="s">
        <v>478</v>
      </c>
      <c r="C203" s="41" t="s">
        <v>8</v>
      </c>
      <c r="D203" s="41" t="s">
        <v>9</v>
      </c>
      <c r="E203" s="41" t="s">
        <v>306</v>
      </c>
      <c r="F203" s="41" t="s">
        <v>10</v>
      </c>
      <c r="G203" s="43">
        <v>32382</v>
      </c>
      <c r="H203" s="44" t="s">
        <v>468</v>
      </c>
      <c r="I203" s="45">
        <v>0</v>
      </c>
      <c r="J203" s="45">
        <v>72000</v>
      </c>
      <c r="K203" s="45">
        <v>0</v>
      </c>
      <c r="L203" s="45">
        <f t="shared" si="54"/>
        <v>72000</v>
      </c>
      <c r="M203" s="45">
        <f t="shared" si="55"/>
        <v>90000</v>
      </c>
      <c r="N203" s="45">
        <f>L203</f>
        <v>72000</v>
      </c>
      <c r="O203" s="46" t="s">
        <v>177</v>
      </c>
      <c r="P203" s="47" t="s">
        <v>202</v>
      </c>
      <c r="T203" s="178"/>
    </row>
    <row r="204" spans="1:20" ht="75" x14ac:dyDescent="0.25">
      <c r="A204" s="40" t="s">
        <v>453</v>
      </c>
      <c r="B204" s="41" t="s">
        <v>385</v>
      </c>
      <c r="C204" s="41" t="s">
        <v>8</v>
      </c>
      <c r="D204" s="41" t="s">
        <v>9</v>
      </c>
      <c r="E204" s="41" t="s">
        <v>305</v>
      </c>
      <c r="F204" s="41" t="s">
        <v>474</v>
      </c>
      <c r="G204" s="43">
        <v>32382</v>
      </c>
      <c r="H204" s="44" t="s">
        <v>475</v>
      </c>
      <c r="I204" s="45">
        <f>I205+I206</f>
        <v>100000</v>
      </c>
      <c r="J204" s="45">
        <f t="shared" ref="J204:N204" si="56">J205+J206</f>
        <v>0</v>
      </c>
      <c r="K204" s="45">
        <f t="shared" si="56"/>
        <v>0</v>
      </c>
      <c r="L204" s="45">
        <f t="shared" si="56"/>
        <v>100000</v>
      </c>
      <c r="M204" s="45">
        <f t="shared" si="56"/>
        <v>125000</v>
      </c>
      <c r="N204" s="45">
        <f t="shared" si="56"/>
        <v>119500</v>
      </c>
      <c r="O204" s="46" t="s">
        <v>177</v>
      </c>
      <c r="P204" s="47" t="s">
        <v>418</v>
      </c>
      <c r="T204" s="178"/>
    </row>
    <row r="205" spans="1:20" ht="35.25" customHeight="1" x14ac:dyDescent="0.25">
      <c r="A205" s="54"/>
      <c r="B205" s="48"/>
      <c r="C205" s="48"/>
      <c r="D205" s="48"/>
      <c r="E205" s="48"/>
      <c r="F205" s="48"/>
      <c r="G205" s="49"/>
      <c r="H205" s="23" t="s">
        <v>476</v>
      </c>
      <c r="I205" s="50">
        <v>35000</v>
      </c>
      <c r="J205" s="50">
        <v>0</v>
      </c>
      <c r="K205" s="50">
        <v>0</v>
      </c>
      <c r="L205" s="50">
        <f t="shared" si="54"/>
        <v>35000</v>
      </c>
      <c r="M205" s="50">
        <f t="shared" si="55"/>
        <v>43750</v>
      </c>
      <c r="N205" s="50">
        <f>L205*1.195</f>
        <v>41825</v>
      </c>
      <c r="O205" s="51"/>
      <c r="P205" s="26"/>
      <c r="T205" s="178"/>
    </row>
    <row r="206" spans="1:20" ht="35.25" customHeight="1" x14ac:dyDescent="0.25">
      <c r="A206" s="54"/>
      <c r="B206" s="48"/>
      <c r="C206" s="48"/>
      <c r="D206" s="48"/>
      <c r="E206" s="48"/>
      <c r="F206" s="48"/>
      <c r="G206" s="49"/>
      <c r="H206" s="23" t="s">
        <v>477</v>
      </c>
      <c r="I206" s="50">
        <v>65000</v>
      </c>
      <c r="J206" s="50">
        <v>0</v>
      </c>
      <c r="K206" s="50">
        <v>0</v>
      </c>
      <c r="L206" s="50">
        <f t="shared" si="54"/>
        <v>65000</v>
      </c>
      <c r="M206" s="50">
        <f t="shared" si="55"/>
        <v>81250</v>
      </c>
      <c r="N206" s="50">
        <f>L206*1.195</f>
        <v>77675</v>
      </c>
      <c r="O206" s="51"/>
      <c r="P206" s="26"/>
      <c r="T206" s="178"/>
    </row>
    <row r="207" spans="1:20" ht="45" x14ac:dyDescent="0.25">
      <c r="A207" s="67" t="s">
        <v>454</v>
      </c>
      <c r="B207" s="68" t="s">
        <v>302</v>
      </c>
      <c r="C207" s="68" t="s">
        <v>8</v>
      </c>
      <c r="D207" s="68" t="s">
        <v>105</v>
      </c>
      <c r="E207" s="105" t="s">
        <v>305</v>
      </c>
      <c r="F207" s="68" t="s">
        <v>13</v>
      </c>
      <c r="G207" s="70">
        <v>32389</v>
      </c>
      <c r="H207" s="76" t="s">
        <v>342</v>
      </c>
      <c r="I207" s="126">
        <f>SUM(I208:I209)</f>
        <v>380000</v>
      </c>
      <c r="J207" s="126">
        <f t="shared" ref="J207:M207" si="57">SUM(J208:J209)</f>
        <v>-50000</v>
      </c>
      <c r="K207" s="126">
        <f t="shared" si="57"/>
        <v>0</v>
      </c>
      <c r="L207" s="126">
        <f t="shared" si="57"/>
        <v>330000</v>
      </c>
      <c r="M207" s="126">
        <f t="shared" si="57"/>
        <v>412500</v>
      </c>
      <c r="N207" s="126">
        <f>SUM(N208:N209)</f>
        <v>165000</v>
      </c>
      <c r="O207" s="73" t="s">
        <v>177</v>
      </c>
      <c r="P207" s="74" t="s">
        <v>202</v>
      </c>
      <c r="T207" s="178"/>
    </row>
    <row r="208" spans="1:20" ht="32.25" customHeight="1" x14ac:dyDescent="0.25">
      <c r="A208" s="54"/>
      <c r="B208" s="48"/>
      <c r="C208" s="48"/>
      <c r="D208" s="48"/>
      <c r="E208" s="58"/>
      <c r="F208" s="48"/>
      <c r="G208" s="49"/>
      <c r="H208" s="23" t="s">
        <v>343</v>
      </c>
      <c r="I208" s="111">
        <v>80000</v>
      </c>
      <c r="J208" s="111">
        <v>2000</v>
      </c>
      <c r="K208" s="111">
        <v>0</v>
      </c>
      <c r="L208" s="111">
        <f t="shared" si="54"/>
        <v>82000</v>
      </c>
      <c r="M208" s="127">
        <f t="shared" si="55"/>
        <v>102500</v>
      </c>
      <c r="N208" s="111">
        <f>L208/2</f>
        <v>41000</v>
      </c>
      <c r="O208" s="51"/>
      <c r="P208" s="66"/>
      <c r="T208" s="178"/>
    </row>
    <row r="209" spans="1:20" ht="30" x14ac:dyDescent="0.25">
      <c r="A209" s="54"/>
      <c r="B209" s="48"/>
      <c r="C209" s="48"/>
      <c r="D209" s="48"/>
      <c r="E209" s="58"/>
      <c r="F209" s="48"/>
      <c r="G209" s="49"/>
      <c r="H209" s="23" t="s">
        <v>344</v>
      </c>
      <c r="I209" s="111">
        <v>300000</v>
      </c>
      <c r="J209" s="111">
        <v>-52000</v>
      </c>
      <c r="K209" s="111">
        <v>0</v>
      </c>
      <c r="L209" s="111">
        <f t="shared" si="54"/>
        <v>248000</v>
      </c>
      <c r="M209" s="127">
        <f t="shared" si="55"/>
        <v>310000</v>
      </c>
      <c r="N209" s="111">
        <f>L209/2</f>
        <v>124000</v>
      </c>
      <c r="O209" s="51"/>
      <c r="P209" s="66"/>
      <c r="T209" s="178"/>
    </row>
    <row r="210" spans="1:20" ht="36" customHeight="1" x14ac:dyDescent="0.25">
      <c r="A210" s="67"/>
      <c r="B210" s="68"/>
      <c r="C210" s="68"/>
      <c r="D210" s="68"/>
      <c r="E210" s="68"/>
      <c r="F210" s="68"/>
      <c r="G210" s="70">
        <v>32389</v>
      </c>
      <c r="H210" s="76" t="s">
        <v>211</v>
      </c>
      <c r="I210" s="126">
        <f>SUM(I211:I211)</f>
        <v>26000</v>
      </c>
      <c r="J210" s="126">
        <f t="shared" ref="J210:N210" si="58">SUM(J211:J211)</f>
        <v>0</v>
      </c>
      <c r="K210" s="126">
        <f t="shared" si="58"/>
        <v>0</v>
      </c>
      <c r="L210" s="126">
        <f t="shared" si="58"/>
        <v>26000</v>
      </c>
      <c r="M210" s="126">
        <f t="shared" si="58"/>
        <v>32500</v>
      </c>
      <c r="N210" s="126">
        <f t="shared" si="58"/>
        <v>31070</v>
      </c>
      <c r="O210" s="73"/>
      <c r="P210" s="74"/>
      <c r="T210" s="178"/>
    </row>
    <row r="211" spans="1:20" ht="45" x14ac:dyDescent="0.25">
      <c r="A211" s="57"/>
      <c r="B211" s="41" t="s">
        <v>137</v>
      </c>
      <c r="C211" s="41" t="s">
        <v>7</v>
      </c>
      <c r="D211" s="41"/>
      <c r="E211" s="42"/>
      <c r="F211" s="41"/>
      <c r="G211" s="43">
        <v>32389</v>
      </c>
      <c r="H211" s="44" t="s">
        <v>352</v>
      </c>
      <c r="I211" s="45">
        <v>26000</v>
      </c>
      <c r="J211" s="45">
        <v>0</v>
      </c>
      <c r="K211" s="45">
        <v>0</v>
      </c>
      <c r="L211" s="45">
        <f t="shared" si="54"/>
        <v>26000</v>
      </c>
      <c r="M211" s="45">
        <f t="shared" si="55"/>
        <v>32500</v>
      </c>
      <c r="N211" s="45">
        <f>L211*1.195</f>
        <v>31070</v>
      </c>
      <c r="O211" s="46" t="s">
        <v>177</v>
      </c>
      <c r="P211" s="47" t="s">
        <v>202</v>
      </c>
      <c r="T211" s="178"/>
    </row>
    <row r="212" spans="1:20" ht="30" x14ac:dyDescent="0.25">
      <c r="A212" s="29"/>
      <c r="B212" s="30" t="s">
        <v>138</v>
      </c>
      <c r="C212" s="30" t="s">
        <v>7</v>
      </c>
      <c r="D212" s="30"/>
      <c r="E212" s="64"/>
      <c r="F212" s="30"/>
      <c r="G212" s="31">
        <v>32391</v>
      </c>
      <c r="H212" s="32" t="s">
        <v>187</v>
      </c>
      <c r="I212" s="33">
        <f>SUM(I213:I214)</f>
        <v>21000</v>
      </c>
      <c r="J212" s="33">
        <f t="shared" ref="J212:N212" si="59">SUM(J213:J214)</f>
        <v>0</v>
      </c>
      <c r="K212" s="33">
        <f t="shared" si="59"/>
        <v>0</v>
      </c>
      <c r="L212" s="33">
        <f t="shared" si="59"/>
        <v>21000</v>
      </c>
      <c r="M212" s="33">
        <f t="shared" si="59"/>
        <v>26250</v>
      </c>
      <c r="N212" s="33">
        <f t="shared" si="59"/>
        <v>25095</v>
      </c>
      <c r="O212" s="34" t="s">
        <v>177</v>
      </c>
      <c r="P212" s="39"/>
      <c r="T212" s="178"/>
    </row>
    <row r="213" spans="1:20" ht="35.1" customHeight="1" x14ac:dyDescent="0.25">
      <c r="A213" s="19"/>
      <c r="B213" s="20"/>
      <c r="C213" s="20"/>
      <c r="D213" s="20"/>
      <c r="E213" s="20"/>
      <c r="F213" s="20"/>
      <c r="G213" s="22">
        <v>32391</v>
      </c>
      <c r="H213" s="28" t="s">
        <v>456</v>
      </c>
      <c r="I213" s="24">
        <v>11000</v>
      </c>
      <c r="J213" s="24">
        <v>0</v>
      </c>
      <c r="K213" s="24">
        <v>0</v>
      </c>
      <c r="L213" s="24">
        <f t="shared" si="54"/>
        <v>11000</v>
      </c>
      <c r="M213" s="24">
        <f t="shared" si="55"/>
        <v>13750</v>
      </c>
      <c r="N213" s="24">
        <f>L213*1.195</f>
        <v>13145</v>
      </c>
      <c r="O213" s="25"/>
      <c r="P213" s="66"/>
      <c r="T213" s="178"/>
    </row>
    <row r="214" spans="1:20" ht="35.1" customHeight="1" x14ac:dyDescent="0.25">
      <c r="A214" s="19" t="s">
        <v>457</v>
      </c>
      <c r="B214" s="20" t="s">
        <v>483</v>
      </c>
      <c r="C214" s="48" t="s">
        <v>7</v>
      </c>
      <c r="D214" s="20"/>
      <c r="E214" s="20"/>
      <c r="F214" s="20"/>
      <c r="G214" s="22">
        <v>32391</v>
      </c>
      <c r="H214" s="28" t="s">
        <v>455</v>
      </c>
      <c r="I214" s="24">
        <v>10000</v>
      </c>
      <c r="J214" s="24">
        <v>0</v>
      </c>
      <c r="K214" s="24">
        <v>0</v>
      </c>
      <c r="L214" s="24">
        <f t="shared" si="54"/>
        <v>10000</v>
      </c>
      <c r="M214" s="24">
        <f t="shared" si="55"/>
        <v>12500</v>
      </c>
      <c r="N214" s="24">
        <f>L214*1.195</f>
        <v>11950</v>
      </c>
      <c r="O214" s="25"/>
      <c r="P214" s="66"/>
      <c r="T214" s="178"/>
    </row>
    <row r="215" spans="1:20" ht="35.1" customHeight="1" x14ac:dyDescent="0.25">
      <c r="A215" s="29"/>
      <c r="B215" s="30"/>
      <c r="C215" s="30"/>
      <c r="D215" s="30"/>
      <c r="E215" s="30"/>
      <c r="F215" s="30"/>
      <c r="G215" s="31">
        <v>32395</v>
      </c>
      <c r="H215" s="32" t="s">
        <v>99</v>
      </c>
      <c r="I215" s="33">
        <f>SUM(I216:I216)</f>
        <v>16000</v>
      </c>
      <c r="J215" s="33">
        <f t="shared" ref="J215:N215" si="60">SUM(J216:J216)</f>
        <v>0</v>
      </c>
      <c r="K215" s="33">
        <f t="shared" si="60"/>
        <v>0</v>
      </c>
      <c r="L215" s="33">
        <f t="shared" si="60"/>
        <v>16000</v>
      </c>
      <c r="M215" s="33">
        <f t="shared" si="60"/>
        <v>20000</v>
      </c>
      <c r="N215" s="33">
        <f t="shared" si="60"/>
        <v>19120</v>
      </c>
      <c r="O215" s="33">
        <f>SUM(O216:O216)</f>
        <v>0</v>
      </c>
      <c r="P215" s="35"/>
      <c r="T215" s="178"/>
    </row>
    <row r="216" spans="1:20" ht="35.1" customHeight="1" x14ac:dyDescent="0.25">
      <c r="A216" s="19"/>
      <c r="B216" s="20" t="s">
        <v>140</v>
      </c>
      <c r="C216" s="20" t="s">
        <v>7</v>
      </c>
      <c r="D216" s="20"/>
      <c r="E216" s="20"/>
      <c r="F216" s="20"/>
      <c r="G216" s="22">
        <v>32395</v>
      </c>
      <c r="H216" s="28" t="s">
        <v>162</v>
      </c>
      <c r="I216" s="24">
        <v>16000</v>
      </c>
      <c r="J216" s="24">
        <v>0</v>
      </c>
      <c r="K216" s="24">
        <v>0</v>
      </c>
      <c r="L216" s="24">
        <f t="shared" si="54"/>
        <v>16000</v>
      </c>
      <c r="M216" s="24">
        <f t="shared" si="55"/>
        <v>20000</v>
      </c>
      <c r="N216" s="24">
        <f>L216*1.195</f>
        <v>19120</v>
      </c>
      <c r="O216" s="25" t="s">
        <v>177</v>
      </c>
      <c r="P216" s="66"/>
      <c r="T216" s="178"/>
    </row>
    <row r="217" spans="1:20" ht="45" x14ac:dyDescent="0.25">
      <c r="A217" s="29" t="s">
        <v>525</v>
      </c>
      <c r="B217" s="30" t="s">
        <v>141</v>
      </c>
      <c r="C217" s="30" t="s">
        <v>8</v>
      </c>
      <c r="D217" s="30" t="s">
        <v>105</v>
      </c>
      <c r="E217" s="120" t="s">
        <v>306</v>
      </c>
      <c r="F217" s="30" t="s">
        <v>13</v>
      </c>
      <c r="G217" s="31">
        <v>32396</v>
      </c>
      <c r="H217" s="32" t="s">
        <v>100</v>
      </c>
      <c r="I217" s="33">
        <v>123000</v>
      </c>
      <c r="J217" s="33">
        <v>1000</v>
      </c>
      <c r="K217" s="33">
        <v>0</v>
      </c>
      <c r="L217" s="33">
        <f t="shared" si="54"/>
        <v>124000</v>
      </c>
      <c r="M217" s="33">
        <f t="shared" si="55"/>
        <v>155000</v>
      </c>
      <c r="N217" s="33">
        <f>L217*1.195/2</f>
        <v>74090</v>
      </c>
      <c r="O217" s="34" t="s">
        <v>177</v>
      </c>
      <c r="P217" s="35" t="s">
        <v>202</v>
      </c>
      <c r="T217" s="178"/>
    </row>
    <row r="218" spans="1:20" ht="35.1" customHeight="1" x14ac:dyDescent="0.25">
      <c r="A218" s="29"/>
      <c r="B218" s="30"/>
      <c r="C218" s="30"/>
      <c r="D218" s="30"/>
      <c r="E218" s="30"/>
      <c r="F218" s="30"/>
      <c r="G218" s="31">
        <v>32399</v>
      </c>
      <c r="H218" s="32" t="s">
        <v>201</v>
      </c>
      <c r="I218" s="33">
        <f>SUM(I219:I225)</f>
        <v>68000</v>
      </c>
      <c r="J218" s="33">
        <f t="shared" ref="J218:N218" si="61">SUM(J219:J225)</f>
        <v>-5000</v>
      </c>
      <c r="K218" s="33">
        <f t="shared" si="61"/>
        <v>7800</v>
      </c>
      <c r="L218" s="33">
        <f t="shared" si="61"/>
        <v>70800</v>
      </c>
      <c r="M218" s="33">
        <f t="shared" si="61"/>
        <v>88500</v>
      </c>
      <c r="N218" s="33">
        <f t="shared" si="61"/>
        <v>84178.5</v>
      </c>
      <c r="O218" s="34"/>
      <c r="P218" s="35"/>
      <c r="T218" s="178"/>
    </row>
    <row r="219" spans="1:20" ht="35.1" customHeight="1" x14ac:dyDescent="0.25">
      <c r="A219" s="19"/>
      <c r="B219" s="20" t="s">
        <v>273</v>
      </c>
      <c r="C219" s="20" t="s">
        <v>7</v>
      </c>
      <c r="D219" s="20"/>
      <c r="E219" s="20"/>
      <c r="F219" s="20"/>
      <c r="G219" s="22">
        <v>323993</v>
      </c>
      <c r="H219" s="28" t="s">
        <v>274</v>
      </c>
      <c r="I219" s="24">
        <v>3500</v>
      </c>
      <c r="J219" s="24">
        <v>0</v>
      </c>
      <c r="K219" s="24">
        <v>0</v>
      </c>
      <c r="L219" s="24">
        <f t="shared" si="54"/>
        <v>3500</v>
      </c>
      <c r="M219" s="24">
        <f t="shared" si="55"/>
        <v>4375</v>
      </c>
      <c r="N219" s="24">
        <f>L219*1.25</f>
        <v>4375</v>
      </c>
      <c r="O219" s="25" t="s">
        <v>177</v>
      </c>
      <c r="P219" s="66"/>
      <c r="T219" s="178"/>
    </row>
    <row r="220" spans="1:20" ht="35.1" customHeight="1" x14ac:dyDescent="0.25">
      <c r="A220" s="19" t="s">
        <v>458</v>
      </c>
      <c r="B220" s="20" t="s">
        <v>114</v>
      </c>
      <c r="C220" s="20" t="s">
        <v>7</v>
      </c>
      <c r="D220" s="20"/>
      <c r="E220" s="20"/>
      <c r="F220" s="20"/>
      <c r="G220" s="22">
        <v>323995</v>
      </c>
      <c r="H220" s="28" t="s">
        <v>101</v>
      </c>
      <c r="I220" s="24">
        <v>9000</v>
      </c>
      <c r="J220" s="24">
        <v>0</v>
      </c>
      <c r="K220" s="24">
        <v>0</v>
      </c>
      <c r="L220" s="24">
        <f t="shared" si="54"/>
        <v>9000</v>
      </c>
      <c r="M220" s="24">
        <f t="shared" si="55"/>
        <v>11250</v>
      </c>
      <c r="N220" s="24">
        <f>L220*1.195</f>
        <v>10755</v>
      </c>
      <c r="O220" s="25" t="s">
        <v>177</v>
      </c>
      <c r="P220" s="66"/>
      <c r="T220" s="178"/>
    </row>
    <row r="221" spans="1:20" ht="35.1" customHeight="1" x14ac:dyDescent="0.25">
      <c r="A221" s="19" t="s">
        <v>519</v>
      </c>
      <c r="B221" s="20" t="s">
        <v>263</v>
      </c>
      <c r="C221" s="20" t="s">
        <v>7</v>
      </c>
      <c r="D221" s="20"/>
      <c r="E221" s="20"/>
      <c r="F221" s="20"/>
      <c r="G221" s="22">
        <v>323997</v>
      </c>
      <c r="H221" s="28" t="s">
        <v>262</v>
      </c>
      <c r="I221" s="24">
        <v>8200</v>
      </c>
      <c r="J221" s="24">
        <v>0</v>
      </c>
      <c r="K221" s="24">
        <v>0</v>
      </c>
      <c r="L221" s="24">
        <f t="shared" si="54"/>
        <v>8200</v>
      </c>
      <c r="M221" s="24">
        <f t="shared" si="55"/>
        <v>10250</v>
      </c>
      <c r="N221" s="24">
        <f>L221</f>
        <v>8200</v>
      </c>
      <c r="O221" s="25" t="s">
        <v>177</v>
      </c>
      <c r="P221" s="66"/>
      <c r="T221" s="178"/>
    </row>
    <row r="222" spans="1:20" ht="35.1" customHeight="1" x14ac:dyDescent="0.25">
      <c r="A222" s="19"/>
      <c r="B222" s="20" t="s">
        <v>143</v>
      </c>
      <c r="C222" s="20" t="s">
        <v>7</v>
      </c>
      <c r="D222" s="20"/>
      <c r="E222" s="20"/>
      <c r="F222" s="20"/>
      <c r="G222" s="22">
        <v>32399</v>
      </c>
      <c r="H222" s="23" t="s">
        <v>102</v>
      </c>
      <c r="I222" s="24">
        <v>7300</v>
      </c>
      <c r="J222" s="24">
        <v>0</v>
      </c>
      <c r="K222" s="24">
        <v>0</v>
      </c>
      <c r="L222" s="24">
        <f t="shared" si="54"/>
        <v>7300</v>
      </c>
      <c r="M222" s="24">
        <f t="shared" si="55"/>
        <v>9125</v>
      </c>
      <c r="N222" s="24">
        <f>L222*1.195</f>
        <v>8723.5</v>
      </c>
      <c r="O222" s="25" t="s">
        <v>177</v>
      </c>
      <c r="P222" s="66"/>
      <c r="T222" s="178"/>
    </row>
    <row r="223" spans="1:20" ht="35.1" customHeight="1" x14ac:dyDescent="0.25">
      <c r="A223" s="19" t="s">
        <v>459</v>
      </c>
      <c r="B223" s="20" t="s">
        <v>295</v>
      </c>
      <c r="C223" s="20" t="s">
        <v>7</v>
      </c>
      <c r="D223" s="20"/>
      <c r="E223" s="20"/>
      <c r="F223" s="20"/>
      <c r="G223" s="22">
        <v>32399</v>
      </c>
      <c r="H223" s="23" t="s">
        <v>460</v>
      </c>
      <c r="I223" s="24">
        <v>25000</v>
      </c>
      <c r="J223" s="24">
        <v>0</v>
      </c>
      <c r="K223" s="24">
        <v>0</v>
      </c>
      <c r="L223" s="24">
        <f t="shared" si="54"/>
        <v>25000</v>
      </c>
      <c r="M223" s="24">
        <f t="shared" si="55"/>
        <v>31250</v>
      </c>
      <c r="N223" s="24">
        <f>L223*1.195</f>
        <v>29875</v>
      </c>
      <c r="O223" s="25" t="s">
        <v>177</v>
      </c>
      <c r="P223" s="66"/>
      <c r="T223" s="178"/>
    </row>
    <row r="224" spans="1:20" ht="35.1" customHeight="1" x14ac:dyDescent="0.25">
      <c r="A224" s="19"/>
      <c r="B224" s="20" t="s">
        <v>541</v>
      </c>
      <c r="C224" s="20" t="s">
        <v>7</v>
      </c>
      <c r="D224" s="20"/>
      <c r="E224" s="20"/>
      <c r="F224" s="20"/>
      <c r="G224" s="22">
        <v>32399</v>
      </c>
      <c r="H224" s="23" t="s">
        <v>542</v>
      </c>
      <c r="I224" s="24">
        <v>0</v>
      </c>
      <c r="J224" s="24">
        <v>0</v>
      </c>
      <c r="K224" s="24">
        <v>7800</v>
      </c>
      <c r="L224" s="24">
        <f t="shared" si="54"/>
        <v>7800</v>
      </c>
      <c r="M224" s="24">
        <f t="shared" si="55"/>
        <v>9750</v>
      </c>
      <c r="N224" s="24">
        <f>L224*1.25</f>
        <v>9750</v>
      </c>
      <c r="O224" s="25" t="s">
        <v>177</v>
      </c>
      <c r="P224" s="66"/>
      <c r="T224" s="178"/>
    </row>
    <row r="225" spans="1:20" ht="35.1" customHeight="1" x14ac:dyDescent="0.25">
      <c r="A225" s="19" t="s">
        <v>462</v>
      </c>
      <c r="B225" s="20" t="s">
        <v>338</v>
      </c>
      <c r="C225" s="20" t="s">
        <v>7</v>
      </c>
      <c r="D225" s="20"/>
      <c r="E225" s="20"/>
      <c r="F225" s="20"/>
      <c r="G225" s="22">
        <v>32399</v>
      </c>
      <c r="H225" s="23" t="s">
        <v>339</v>
      </c>
      <c r="I225" s="24">
        <v>15000</v>
      </c>
      <c r="J225" s="24">
        <v>-5000</v>
      </c>
      <c r="K225" s="24">
        <v>0</v>
      </c>
      <c r="L225" s="24">
        <f t="shared" si="54"/>
        <v>10000</v>
      </c>
      <c r="M225" s="24">
        <f t="shared" si="55"/>
        <v>12500</v>
      </c>
      <c r="N225" s="24">
        <f>L225*1.25</f>
        <v>12500</v>
      </c>
      <c r="O225" s="25" t="s">
        <v>177</v>
      </c>
      <c r="P225" s="66"/>
      <c r="T225" s="178"/>
    </row>
    <row r="226" spans="1:20" ht="35.1" customHeight="1" x14ac:dyDescent="0.25">
      <c r="A226" s="29"/>
      <c r="B226" s="30"/>
      <c r="C226" s="30"/>
      <c r="D226" s="30"/>
      <c r="E226" s="30"/>
      <c r="F226" s="30"/>
      <c r="G226" s="31">
        <v>32513</v>
      </c>
      <c r="H226" s="32" t="s">
        <v>489</v>
      </c>
      <c r="I226" s="33">
        <f>I227+I249+I294+I295+I296+I300+I308+I309+I311+I337+I338+I348+I252+I282+I293+I339+I346+I310</f>
        <v>2423600</v>
      </c>
      <c r="J226" s="33">
        <f t="shared" ref="J226:N226" si="62">J227+J249+J294+J295+J296+J300+J308+J309+J311+J337+J338+J348+J252+J282+J293+J339+J346+J310</f>
        <v>394200</v>
      </c>
      <c r="K226" s="33">
        <f t="shared" si="62"/>
        <v>-19500</v>
      </c>
      <c r="L226" s="33">
        <f t="shared" si="62"/>
        <v>2798300</v>
      </c>
      <c r="M226" s="33">
        <f t="shared" si="62"/>
        <v>3466275</v>
      </c>
      <c r="N226" s="33">
        <f t="shared" si="62"/>
        <v>2249787.5</v>
      </c>
      <c r="O226" s="34"/>
      <c r="P226" s="39"/>
      <c r="T226" s="178"/>
    </row>
    <row r="227" spans="1:20" ht="45" x14ac:dyDescent="0.25">
      <c r="A227" s="67" t="s">
        <v>469</v>
      </c>
      <c r="B227" s="68" t="s">
        <v>115</v>
      </c>
      <c r="C227" s="68" t="s">
        <v>8</v>
      </c>
      <c r="D227" s="68" t="s">
        <v>9</v>
      </c>
      <c r="E227" s="69" t="s">
        <v>305</v>
      </c>
      <c r="F227" s="68" t="s">
        <v>10</v>
      </c>
      <c r="G227" s="70">
        <v>3251302</v>
      </c>
      <c r="H227" s="71" t="s">
        <v>490</v>
      </c>
      <c r="I227" s="72">
        <f>SUM(I228:I248)</f>
        <v>158000</v>
      </c>
      <c r="J227" s="72">
        <f t="shared" ref="J227:N227" si="63">SUM(J228:J248)</f>
        <v>0</v>
      </c>
      <c r="K227" s="72">
        <f t="shared" si="63"/>
        <v>0</v>
      </c>
      <c r="L227" s="72">
        <f t="shared" si="63"/>
        <v>158000</v>
      </c>
      <c r="M227" s="72">
        <f t="shared" si="63"/>
        <v>165900</v>
      </c>
      <c r="N227" s="72">
        <f t="shared" si="63"/>
        <v>165900</v>
      </c>
      <c r="O227" s="73" t="s">
        <v>177</v>
      </c>
      <c r="P227" s="74" t="s">
        <v>202</v>
      </c>
      <c r="T227" s="178"/>
    </row>
    <row r="228" spans="1:20" ht="35.1" customHeight="1" x14ac:dyDescent="0.25">
      <c r="A228" s="19"/>
      <c r="B228" s="20"/>
      <c r="C228" s="20"/>
      <c r="D228" s="20"/>
      <c r="E228" s="20"/>
      <c r="F228" s="20"/>
      <c r="G228" s="22"/>
      <c r="H228" s="28" t="s">
        <v>16</v>
      </c>
      <c r="I228" s="24">
        <v>24500</v>
      </c>
      <c r="J228" s="24">
        <v>0</v>
      </c>
      <c r="K228" s="24">
        <v>8300</v>
      </c>
      <c r="L228" s="24">
        <f t="shared" si="54"/>
        <v>32800</v>
      </c>
      <c r="M228" s="24">
        <f>L228*1.05</f>
        <v>34440</v>
      </c>
      <c r="N228" s="50">
        <f t="shared" ref="N228:N245" si="64">L228*1.05</f>
        <v>34440</v>
      </c>
      <c r="O228" s="25"/>
      <c r="P228" s="66"/>
      <c r="T228" s="178"/>
    </row>
    <row r="229" spans="1:20" ht="35.1" customHeight="1" x14ac:dyDescent="0.25">
      <c r="A229" s="19"/>
      <c r="B229" s="20"/>
      <c r="C229" s="20"/>
      <c r="D229" s="20"/>
      <c r="E229" s="20"/>
      <c r="F229" s="20"/>
      <c r="G229" s="22"/>
      <c r="H229" s="28" t="s">
        <v>17</v>
      </c>
      <c r="I229" s="24">
        <v>500</v>
      </c>
      <c r="J229" s="24">
        <v>0</v>
      </c>
      <c r="K229" s="24">
        <v>-200</v>
      </c>
      <c r="L229" s="24">
        <f t="shared" si="54"/>
        <v>300</v>
      </c>
      <c r="M229" s="24">
        <f t="shared" ref="M229:M248" si="65">L229*1.05</f>
        <v>315</v>
      </c>
      <c r="N229" s="50">
        <f t="shared" si="64"/>
        <v>315</v>
      </c>
      <c r="O229" s="25"/>
      <c r="P229" s="66"/>
      <c r="T229" s="178"/>
    </row>
    <row r="230" spans="1:20" ht="35.1" customHeight="1" x14ac:dyDescent="0.25">
      <c r="A230" s="19"/>
      <c r="B230" s="20"/>
      <c r="C230" s="20"/>
      <c r="D230" s="20"/>
      <c r="E230" s="20"/>
      <c r="F230" s="20"/>
      <c r="G230" s="22"/>
      <c r="H230" s="28" t="s">
        <v>18</v>
      </c>
      <c r="I230" s="24">
        <v>5800</v>
      </c>
      <c r="J230" s="24">
        <v>0</v>
      </c>
      <c r="K230" s="24">
        <v>-2900</v>
      </c>
      <c r="L230" s="24">
        <f t="shared" si="54"/>
        <v>2900</v>
      </c>
      <c r="M230" s="24">
        <f t="shared" si="65"/>
        <v>3045</v>
      </c>
      <c r="N230" s="50">
        <f t="shared" si="64"/>
        <v>3045</v>
      </c>
      <c r="O230" s="25"/>
      <c r="P230" s="66"/>
      <c r="T230" s="178"/>
    </row>
    <row r="231" spans="1:20" ht="35.1" customHeight="1" x14ac:dyDescent="0.25">
      <c r="A231" s="19"/>
      <c r="B231" s="20"/>
      <c r="C231" s="20"/>
      <c r="D231" s="20"/>
      <c r="E231" s="20"/>
      <c r="F231" s="20"/>
      <c r="G231" s="22"/>
      <c r="H231" s="28" t="s">
        <v>19</v>
      </c>
      <c r="I231" s="24">
        <v>22000</v>
      </c>
      <c r="J231" s="24">
        <v>0</v>
      </c>
      <c r="K231" s="24">
        <v>-1000</v>
      </c>
      <c r="L231" s="24">
        <f t="shared" si="54"/>
        <v>21000</v>
      </c>
      <c r="M231" s="24">
        <f t="shared" si="65"/>
        <v>22050</v>
      </c>
      <c r="N231" s="50">
        <f t="shared" si="64"/>
        <v>22050</v>
      </c>
      <c r="O231" s="25"/>
      <c r="P231" s="66"/>
      <c r="T231" s="178"/>
    </row>
    <row r="232" spans="1:20" ht="35.1" customHeight="1" x14ac:dyDescent="0.25">
      <c r="A232" s="19"/>
      <c r="B232" s="20"/>
      <c r="C232" s="20"/>
      <c r="D232" s="20"/>
      <c r="E232" s="20"/>
      <c r="F232" s="20"/>
      <c r="G232" s="22"/>
      <c r="H232" s="28" t="s">
        <v>20</v>
      </c>
      <c r="I232" s="24">
        <v>32000</v>
      </c>
      <c r="J232" s="24">
        <v>0</v>
      </c>
      <c r="K232" s="24">
        <v>0</v>
      </c>
      <c r="L232" s="24">
        <f t="shared" si="54"/>
        <v>32000</v>
      </c>
      <c r="M232" s="24">
        <f t="shared" si="65"/>
        <v>33600</v>
      </c>
      <c r="N232" s="50">
        <f t="shared" si="64"/>
        <v>33600</v>
      </c>
      <c r="O232" s="25"/>
      <c r="P232" s="66"/>
      <c r="T232" s="178"/>
    </row>
    <row r="233" spans="1:20" ht="35.1" customHeight="1" x14ac:dyDescent="0.25">
      <c r="A233" s="19"/>
      <c r="B233" s="20"/>
      <c r="C233" s="20"/>
      <c r="D233" s="20"/>
      <c r="E233" s="20"/>
      <c r="F233" s="20"/>
      <c r="G233" s="22"/>
      <c r="H233" s="28" t="s">
        <v>21</v>
      </c>
      <c r="I233" s="24">
        <v>24000</v>
      </c>
      <c r="J233" s="24">
        <v>0</v>
      </c>
      <c r="K233" s="24">
        <v>0</v>
      </c>
      <c r="L233" s="24">
        <f t="shared" si="54"/>
        <v>24000</v>
      </c>
      <c r="M233" s="24">
        <f t="shared" si="65"/>
        <v>25200</v>
      </c>
      <c r="N233" s="50">
        <f t="shared" si="64"/>
        <v>25200</v>
      </c>
      <c r="O233" s="25"/>
      <c r="P233" s="66"/>
      <c r="T233" s="178"/>
    </row>
    <row r="234" spans="1:20" ht="35.1" customHeight="1" x14ac:dyDescent="0.25">
      <c r="A234" s="19"/>
      <c r="B234" s="20"/>
      <c r="C234" s="20"/>
      <c r="D234" s="20"/>
      <c r="E234" s="20"/>
      <c r="F234" s="20"/>
      <c r="G234" s="22"/>
      <c r="H234" s="28" t="s">
        <v>22</v>
      </c>
      <c r="I234" s="24">
        <v>2200</v>
      </c>
      <c r="J234" s="24">
        <v>0</v>
      </c>
      <c r="K234" s="24">
        <v>-1800</v>
      </c>
      <c r="L234" s="24">
        <f t="shared" si="54"/>
        <v>400</v>
      </c>
      <c r="M234" s="24">
        <f t="shared" si="65"/>
        <v>420</v>
      </c>
      <c r="N234" s="50">
        <f t="shared" si="64"/>
        <v>420</v>
      </c>
      <c r="O234" s="25"/>
      <c r="P234" s="66"/>
      <c r="T234" s="178"/>
    </row>
    <row r="235" spans="1:20" ht="35.1" customHeight="1" x14ac:dyDescent="0.25">
      <c r="A235" s="19"/>
      <c r="B235" s="20"/>
      <c r="C235" s="20"/>
      <c r="D235" s="20"/>
      <c r="E235" s="20"/>
      <c r="F235" s="20"/>
      <c r="G235" s="22"/>
      <c r="H235" s="28" t="s">
        <v>150</v>
      </c>
      <c r="I235" s="24">
        <v>3700</v>
      </c>
      <c r="J235" s="24">
        <v>0</v>
      </c>
      <c r="K235" s="24">
        <v>-2200</v>
      </c>
      <c r="L235" s="24">
        <f t="shared" si="54"/>
        <v>1500</v>
      </c>
      <c r="M235" s="24">
        <f t="shared" si="65"/>
        <v>1575</v>
      </c>
      <c r="N235" s="50">
        <f t="shared" si="64"/>
        <v>1575</v>
      </c>
      <c r="O235" s="25"/>
      <c r="P235" s="66"/>
      <c r="T235" s="178"/>
    </row>
    <row r="236" spans="1:20" ht="35.1" customHeight="1" x14ac:dyDescent="0.25">
      <c r="A236" s="19"/>
      <c r="B236" s="20"/>
      <c r="C236" s="20"/>
      <c r="D236" s="20"/>
      <c r="E236" s="20"/>
      <c r="F236" s="20"/>
      <c r="G236" s="22"/>
      <c r="H236" s="28" t="s">
        <v>23</v>
      </c>
      <c r="I236" s="24">
        <v>9500</v>
      </c>
      <c r="J236" s="24">
        <v>0</v>
      </c>
      <c r="K236" s="24">
        <v>-2000</v>
      </c>
      <c r="L236" s="24">
        <f t="shared" si="54"/>
        <v>7500</v>
      </c>
      <c r="M236" s="24">
        <f t="shared" si="65"/>
        <v>7875</v>
      </c>
      <c r="N236" s="50">
        <f t="shared" si="64"/>
        <v>7875</v>
      </c>
      <c r="O236" s="25"/>
      <c r="P236" s="66"/>
      <c r="T236" s="178"/>
    </row>
    <row r="237" spans="1:20" ht="35.1" customHeight="1" x14ac:dyDescent="0.25">
      <c r="A237" s="19"/>
      <c r="B237" s="20"/>
      <c r="C237" s="20"/>
      <c r="D237" s="20"/>
      <c r="E237" s="20"/>
      <c r="F237" s="20"/>
      <c r="G237" s="22"/>
      <c r="H237" s="28" t="s">
        <v>24</v>
      </c>
      <c r="I237" s="24">
        <v>7400</v>
      </c>
      <c r="J237" s="24">
        <v>0</v>
      </c>
      <c r="K237" s="24">
        <v>1800</v>
      </c>
      <c r="L237" s="24">
        <f t="shared" si="54"/>
        <v>9200</v>
      </c>
      <c r="M237" s="24">
        <f t="shared" si="65"/>
        <v>9660</v>
      </c>
      <c r="N237" s="50">
        <f t="shared" si="64"/>
        <v>9660</v>
      </c>
      <c r="O237" s="25"/>
      <c r="P237" s="66"/>
      <c r="T237" s="178"/>
    </row>
    <row r="238" spans="1:20" ht="35.1" customHeight="1" x14ac:dyDescent="0.25">
      <c r="A238" s="19"/>
      <c r="B238" s="20"/>
      <c r="C238" s="20"/>
      <c r="D238" s="20"/>
      <c r="E238" s="20"/>
      <c r="F238" s="20"/>
      <c r="G238" s="22"/>
      <c r="H238" s="28" t="s">
        <v>152</v>
      </c>
      <c r="I238" s="24">
        <v>3700</v>
      </c>
      <c r="J238" s="24">
        <v>0</v>
      </c>
      <c r="K238" s="24">
        <v>-2900</v>
      </c>
      <c r="L238" s="24">
        <f t="shared" si="54"/>
        <v>800</v>
      </c>
      <c r="M238" s="24">
        <f t="shared" si="65"/>
        <v>840</v>
      </c>
      <c r="N238" s="50">
        <f t="shared" si="64"/>
        <v>840</v>
      </c>
      <c r="O238" s="25"/>
      <c r="P238" s="66"/>
      <c r="T238" s="178"/>
    </row>
    <row r="239" spans="1:20" ht="35.1" customHeight="1" x14ac:dyDescent="0.25">
      <c r="A239" s="19"/>
      <c r="B239" s="20"/>
      <c r="C239" s="20"/>
      <c r="D239" s="20"/>
      <c r="E239" s="20"/>
      <c r="F239" s="20"/>
      <c r="G239" s="22"/>
      <c r="H239" s="28" t="s">
        <v>151</v>
      </c>
      <c r="I239" s="24">
        <v>1000</v>
      </c>
      <c r="J239" s="24">
        <v>0</v>
      </c>
      <c r="K239" s="24">
        <v>-400</v>
      </c>
      <c r="L239" s="24">
        <f t="shared" si="54"/>
        <v>600</v>
      </c>
      <c r="M239" s="24">
        <f t="shared" si="65"/>
        <v>630</v>
      </c>
      <c r="N239" s="50">
        <f t="shared" si="64"/>
        <v>630</v>
      </c>
      <c r="O239" s="25"/>
      <c r="P239" s="66"/>
      <c r="T239" s="178"/>
    </row>
    <row r="240" spans="1:20" ht="35.1" customHeight="1" x14ac:dyDescent="0.25">
      <c r="A240" s="19"/>
      <c r="B240" s="20"/>
      <c r="C240" s="20"/>
      <c r="D240" s="20"/>
      <c r="E240" s="20"/>
      <c r="F240" s="20"/>
      <c r="G240" s="22"/>
      <c r="H240" s="28" t="s">
        <v>25</v>
      </c>
      <c r="I240" s="24">
        <v>15600</v>
      </c>
      <c r="J240" s="24">
        <v>0</v>
      </c>
      <c r="K240" s="24">
        <v>-3100</v>
      </c>
      <c r="L240" s="24">
        <f t="shared" si="54"/>
        <v>12500</v>
      </c>
      <c r="M240" s="24">
        <f t="shared" si="65"/>
        <v>13125</v>
      </c>
      <c r="N240" s="50">
        <f t="shared" si="64"/>
        <v>13125</v>
      </c>
      <c r="O240" s="25"/>
      <c r="P240" s="66"/>
      <c r="T240" s="178"/>
    </row>
    <row r="241" spans="1:20" ht="35.1" customHeight="1" x14ac:dyDescent="0.25">
      <c r="A241" s="19"/>
      <c r="B241" s="20"/>
      <c r="C241" s="20"/>
      <c r="D241" s="20"/>
      <c r="E241" s="20"/>
      <c r="F241" s="20"/>
      <c r="G241" s="22"/>
      <c r="H241" s="75" t="s">
        <v>26</v>
      </c>
      <c r="I241" s="24">
        <v>400</v>
      </c>
      <c r="J241" s="24">
        <v>0</v>
      </c>
      <c r="K241" s="24">
        <v>-200</v>
      </c>
      <c r="L241" s="24">
        <f t="shared" si="54"/>
        <v>200</v>
      </c>
      <c r="M241" s="24">
        <f t="shared" si="65"/>
        <v>210</v>
      </c>
      <c r="N241" s="50">
        <f t="shared" si="64"/>
        <v>210</v>
      </c>
      <c r="O241" s="25"/>
      <c r="P241" s="66"/>
      <c r="T241" s="178"/>
    </row>
    <row r="242" spans="1:20" ht="35.1" customHeight="1" x14ac:dyDescent="0.25">
      <c r="A242" s="19"/>
      <c r="B242" s="20"/>
      <c r="C242" s="20"/>
      <c r="D242" s="20"/>
      <c r="E242" s="20"/>
      <c r="F242" s="20"/>
      <c r="G242" s="22"/>
      <c r="H242" s="28" t="s">
        <v>27</v>
      </c>
      <c r="I242" s="24">
        <v>500</v>
      </c>
      <c r="J242" s="24">
        <v>0</v>
      </c>
      <c r="K242" s="24">
        <v>-200</v>
      </c>
      <c r="L242" s="24">
        <f t="shared" si="54"/>
        <v>300</v>
      </c>
      <c r="M242" s="24">
        <f t="shared" si="65"/>
        <v>315</v>
      </c>
      <c r="N242" s="50">
        <f t="shared" si="64"/>
        <v>315</v>
      </c>
      <c r="O242" s="25"/>
      <c r="P242" s="66"/>
      <c r="T242" s="178"/>
    </row>
    <row r="243" spans="1:20" ht="35.1" customHeight="1" x14ac:dyDescent="0.25">
      <c r="A243" s="19"/>
      <c r="B243" s="20"/>
      <c r="C243" s="20"/>
      <c r="D243" s="20"/>
      <c r="E243" s="20"/>
      <c r="F243" s="20"/>
      <c r="G243" s="22"/>
      <c r="H243" s="28" t="s">
        <v>28</v>
      </c>
      <c r="I243" s="24">
        <v>600</v>
      </c>
      <c r="J243" s="24">
        <v>0</v>
      </c>
      <c r="K243" s="24">
        <v>-200</v>
      </c>
      <c r="L243" s="24">
        <f t="shared" si="54"/>
        <v>400</v>
      </c>
      <c r="M243" s="24">
        <f t="shared" si="65"/>
        <v>420</v>
      </c>
      <c r="N243" s="50">
        <f t="shared" si="64"/>
        <v>420</v>
      </c>
      <c r="O243" s="25"/>
      <c r="P243" s="66"/>
      <c r="T243" s="178"/>
    </row>
    <row r="244" spans="1:20" ht="35.1" customHeight="1" x14ac:dyDescent="0.25">
      <c r="A244" s="19"/>
      <c r="B244" s="20"/>
      <c r="C244" s="20"/>
      <c r="D244" s="20"/>
      <c r="E244" s="20"/>
      <c r="F244" s="20"/>
      <c r="G244" s="22"/>
      <c r="H244" s="28" t="s">
        <v>29</v>
      </c>
      <c r="I244" s="24">
        <v>600</v>
      </c>
      <c r="J244" s="24">
        <v>0</v>
      </c>
      <c r="K244" s="24">
        <v>-100</v>
      </c>
      <c r="L244" s="24">
        <f t="shared" si="54"/>
        <v>500</v>
      </c>
      <c r="M244" s="24">
        <f t="shared" si="65"/>
        <v>525</v>
      </c>
      <c r="N244" s="50">
        <f t="shared" si="64"/>
        <v>525</v>
      </c>
      <c r="O244" s="25"/>
      <c r="P244" s="66"/>
      <c r="T244" s="178"/>
    </row>
    <row r="245" spans="1:20" ht="35.1" customHeight="1" x14ac:dyDescent="0.25">
      <c r="A245" s="19"/>
      <c r="B245" s="20"/>
      <c r="C245" s="20"/>
      <c r="D245" s="20"/>
      <c r="E245" s="20"/>
      <c r="F245" s="20"/>
      <c r="G245" s="22"/>
      <c r="H245" s="23" t="s">
        <v>203</v>
      </c>
      <c r="I245" s="24">
        <v>1200</v>
      </c>
      <c r="J245" s="24">
        <v>0</v>
      </c>
      <c r="K245" s="24">
        <v>-100</v>
      </c>
      <c r="L245" s="24">
        <f t="shared" si="54"/>
        <v>1100</v>
      </c>
      <c r="M245" s="24">
        <f t="shared" si="65"/>
        <v>1155</v>
      </c>
      <c r="N245" s="50">
        <f t="shared" si="64"/>
        <v>1155</v>
      </c>
      <c r="O245" s="25"/>
      <c r="P245" s="66"/>
      <c r="T245" s="178"/>
    </row>
    <row r="246" spans="1:20" ht="35.1" customHeight="1" x14ac:dyDescent="0.25">
      <c r="A246" s="19"/>
      <c r="B246" s="20"/>
      <c r="C246" s="20"/>
      <c r="D246" s="20"/>
      <c r="E246" s="20"/>
      <c r="F246" s="20"/>
      <c r="G246" s="22"/>
      <c r="H246" s="23" t="s">
        <v>204</v>
      </c>
      <c r="I246" s="24">
        <v>2800</v>
      </c>
      <c r="J246" s="24">
        <v>0</v>
      </c>
      <c r="K246" s="24">
        <v>-500</v>
      </c>
      <c r="L246" s="24">
        <f t="shared" si="54"/>
        <v>2300</v>
      </c>
      <c r="M246" s="24">
        <f t="shared" si="65"/>
        <v>2415</v>
      </c>
      <c r="N246" s="50">
        <f>L246*1.05</f>
        <v>2415</v>
      </c>
      <c r="O246" s="25"/>
      <c r="P246" s="66"/>
      <c r="T246" s="178"/>
    </row>
    <row r="247" spans="1:20" ht="35.1" customHeight="1" x14ac:dyDescent="0.25">
      <c r="A247" s="19"/>
      <c r="B247" s="20"/>
      <c r="C247" s="20"/>
      <c r="D247" s="20"/>
      <c r="E247" s="20"/>
      <c r="F247" s="20"/>
      <c r="G247" s="22"/>
      <c r="H247" s="23" t="s">
        <v>526</v>
      </c>
      <c r="I247" s="24">
        <v>0</v>
      </c>
      <c r="J247" s="24">
        <v>0</v>
      </c>
      <c r="K247" s="24">
        <v>6000</v>
      </c>
      <c r="L247" s="24">
        <f t="shared" si="54"/>
        <v>6000</v>
      </c>
      <c r="M247" s="24">
        <f t="shared" si="65"/>
        <v>6300</v>
      </c>
      <c r="N247" s="50">
        <f t="shared" ref="N247:N248" si="66">L247*1.05</f>
        <v>6300</v>
      </c>
      <c r="O247" s="25"/>
      <c r="P247" s="66"/>
      <c r="T247" s="178"/>
    </row>
    <row r="248" spans="1:20" ht="35.1" customHeight="1" x14ac:dyDescent="0.25">
      <c r="A248" s="19"/>
      <c r="B248" s="20"/>
      <c r="C248" s="20"/>
      <c r="D248" s="20"/>
      <c r="E248" s="20"/>
      <c r="F248" s="20"/>
      <c r="G248" s="22"/>
      <c r="H248" s="23" t="s">
        <v>527</v>
      </c>
      <c r="I248" s="24">
        <v>0</v>
      </c>
      <c r="J248" s="24">
        <v>0</v>
      </c>
      <c r="K248" s="24">
        <v>1700</v>
      </c>
      <c r="L248" s="24">
        <f t="shared" si="54"/>
        <v>1700</v>
      </c>
      <c r="M248" s="24">
        <f t="shared" si="65"/>
        <v>1785</v>
      </c>
      <c r="N248" s="50">
        <f t="shared" si="66"/>
        <v>1785</v>
      </c>
      <c r="O248" s="25"/>
      <c r="P248" s="66"/>
      <c r="T248" s="178"/>
    </row>
    <row r="249" spans="1:20" ht="45" x14ac:dyDescent="0.25">
      <c r="A249" s="67" t="s">
        <v>425</v>
      </c>
      <c r="B249" s="68" t="s">
        <v>118</v>
      </c>
      <c r="C249" s="68" t="s">
        <v>8</v>
      </c>
      <c r="D249" s="68" t="s">
        <v>105</v>
      </c>
      <c r="E249" s="68" t="s">
        <v>305</v>
      </c>
      <c r="F249" s="68" t="s">
        <v>13</v>
      </c>
      <c r="G249" s="70">
        <v>3251304</v>
      </c>
      <c r="H249" s="76" t="s">
        <v>492</v>
      </c>
      <c r="I249" s="72">
        <f>SUM(I250:I251)</f>
        <v>65000</v>
      </c>
      <c r="J249" s="72">
        <f t="shared" ref="J249:N249" si="67">SUM(J250:J251)</f>
        <v>0</v>
      </c>
      <c r="K249" s="72">
        <f t="shared" si="67"/>
        <v>0</v>
      </c>
      <c r="L249" s="72">
        <f t="shared" si="67"/>
        <v>65000</v>
      </c>
      <c r="M249" s="72">
        <f t="shared" si="67"/>
        <v>81250</v>
      </c>
      <c r="N249" s="72">
        <f t="shared" si="67"/>
        <v>40625</v>
      </c>
      <c r="O249" s="73" t="s">
        <v>177</v>
      </c>
      <c r="P249" s="74" t="s">
        <v>202</v>
      </c>
      <c r="T249" s="178"/>
    </row>
    <row r="250" spans="1:20" ht="35.1" customHeight="1" x14ac:dyDescent="0.25">
      <c r="A250" s="53"/>
      <c r="B250" s="48"/>
      <c r="C250" s="48"/>
      <c r="D250" s="48"/>
      <c r="E250" s="48"/>
      <c r="F250" s="48"/>
      <c r="G250" s="49"/>
      <c r="H250" s="23" t="s">
        <v>153</v>
      </c>
      <c r="I250" s="50">
        <v>54000</v>
      </c>
      <c r="J250" s="50">
        <v>0</v>
      </c>
      <c r="K250" s="50">
        <v>5400</v>
      </c>
      <c r="L250" s="50">
        <f t="shared" si="54"/>
        <v>59400</v>
      </c>
      <c r="M250" s="24">
        <f>L250*1.25</f>
        <v>74250</v>
      </c>
      <c r="N250" s="50">
        <f>L250*1.25/2</f>
        <v>37125</v>
      </c>
      <c r="O250" s="51"/>
      <c r="P250" s="26"/>
      <c r="T250" s="178"/>
    </row>
    <row r="251" spans="1:20" ht="35.1" customHeight="1" x14ac:dyDescent="0.25">
      <c r="A251" s="19"/>
      <c r="B251" s="20"/>
      <c r="C251" s="20"/>
      <c r="D251" s="20"/>
      <c r="E251" s="20"/>
      <c r="F251" s="20"/>
      <c r="G251" s="22"/>
      <c r="H251" s="28" t="s">
        <v>154</v>
      </c>
      <c r="I251" s="50">
        <v>11000</v>
      </c>
      <c r="J251" s="50">
        <v>0</v>
      </c>
      <c r="K251" s="50">
        <v>-5400</v>
      </c>
      <c r="L251" s="50">
        <f t="shared" si="54"/>
        <v>5600</v>
      </c>
      <c r="M251" s="24">
        <f>L251*1.25</f>
        <v>7000</v>
      </c>
      <c r="N251" s="50">
        <f>L251*1.25/2</f>
        <v>3500</v>
      </c>
      <c r="O251" s="51"/>
      <c r="P251" s="66"/>
      <c r="T251" s="178"/>
    </row>
    <row r="252" spans="1:20" ht="30" x14ac:dyDescent="0.25">
      <c r="A252" s="67"/>
      <c r="B252" s="68"/>
      <c r="C252" s="68"/>
      <c r="D252" s="68"/>
      <c r="E252" s="68"/>
      <c r="F252" s="68"/>
      <c r="G252" s="70">
        <v>3251305</v>
      </c>
      <c r="H252" s="76" t="s">
        <v>506</v>
      </c>
      <c r="I252" s="72">
        <f>I253+I267+I268</f>
        <v>275000</v>
      </c>
      <c r="J252" s="72">
        <f t="shared" ref="J252:N252" si="68">J253+J267+J268</f>
        <v>19000</v>
      </c>
      <c r="K252" s="72">
        <f t="shared" si="68"/>
        <v>0</v>
      </c>
      <c r="L252" s="72">
        <f t="shared" si="68"/>
        <v>294000</v>
      </c>
      <c r="M252" s="72">
        <f t="shared" si="68"/>
        <v>367500</v>
      </c>
      <c r="N252" s="72">
        <f t="shared" si="68"/>
        <v>367500</v>
      </c>
      <c r="O252" s="72"/>
      <c r="P252" s="74"/>
      <c r="T252" s="178"/>
    </row>
    <row r="253" spans="1:20" ht="45" x14ac:dyDescent="0.25">
      <c r="A253" s="40"/>
      <c r="B253" s="41" t="s">
        <v>297</v>
      </c>
      <c r="C253" s="41" t="s">
        <v>8</v>
      </c>
      <c r="D253" s="41" t="s">
        <v>9</v>
      </c>
      <c r="E253" s="77" t="s">
        <v>306</v>
      </c>
      <c r="F253" s="41" t="s">
        <v>10</v>
      </c>
      <c r="G253" s="43">
        <v>3251305</v>
      </c>
      <c r="H253" s="44" t="s">
        <v>509</v>
      </c>
      <c r="I253" s="45">
        <f>SUM(I254:I266)</f>
        <v>139000</v>
      </c>
      <c r="J253" s="45">
        <f t="shared" ref="J253:N253" si="69">SUM(J254:J266)</f>
        <v>0</v>
      </c>
      <c r="K253" s="45">
        <f t="shared" si="69"/>
        <v>0</v>
      </c>
      <c r="L253" s="45">
        <f t="shared" si="69"/>
        <v>139000</v>
      </c>
      <c r="M253" s="45">
        <f t="shared" si="69"/>
        <v>173750</v>
      </c>
      <c r="N253" s="45">
        <f t="shared" si="69"/>
        <v>173750</v>
      </c>
      <c r="O253" s="46" t="s">
        <v>177</v>
      </c>
      <c r="P253" s="47" t="s">
        <v>202</v>
      </c>
      <c r="T253" s="178"/>
    </row>
    <row r="254" spans="1:20" ht="35.1" customHeight="1" x14ac:dyDescent="0.25">
      <c r="A254" s="19"/>
      <c r="B254" s="48"/>
      <c r="C254" s="20"/>
      <c r="D254" s="20"/>
      <c r="E254" s="20"/>
      <c r="F254" s="20"/>
      <c r="G254" s="22"/>
      <c r="H254" s="28" t="s">
        <v>36</v>
      </c>
      <c r="I254" s="24">
        <v>7000</v>
      </c>
      <c r="J254" s="24">
        <v>0</v>
      </c>
      <c r="K254" s="24">
        <v>0</v>
      </c>
      <c r="L254" s="24">
        <f t="shared" si="54"/>
        <v>7000</v>
      </c>
      <c r="M254" s="24">
        <f t="shared" ref="M254:M317" si="70">L254*1.25</f>
        <v>8750</v>
      </c>
      <c r="N254" s="24">
        <f t="shared" ref="N254:N265" si="71">L254*1.25</f>
        <v>8750</v>
      </c>
      <c r="O254" s="25"/>
      <c r="P254" s="66"/>
      <c r="T254" s="178"/>
    </row>
    <row r="255" spans="1:20" ht="35.1" customHeight="1" x14ac:dyDescent="0.25">
      <c r="A255" s="19"/>
      <c r="B255" s="20"/>
      <c r="C255" s="20"/>
      <c r="D255" s="20"/>
      <c r="E255" s="20"/>
      <c r="F255" s="20"/>
      <c r="G255" s="22"/>
      <c r="H255" s="28" t="s">
        <v>37</v>
      </c>
      <c r="I255" s="24">
        <v>19000</v>
      </c>
      <c r="J255" s="24">
        <v>0</v>
      </c>
      <c r="K255" s="24">
        <v>0</v>
      </c>
      <c r="L255" s="24">
        <f t="shared" si="54"/>
        <v>19000</v>
      </c>
      <c r="M255" s="24">
        <f t="shared" si="70"/>
        <v>23750</v>
      </c>
      <c r="N255" s="24">
        <f t="shared" si="71"/>
        <v>23750</v>
      </c>
      <c r="O255" s="25"/>
      <c r="P255" s="66"/>
      <c r="T255" s="178"/>
    </row>
    <row r="256" spans="1:20" ht="35.1" customHeight="1" x14ac:dyDescent="0.25">
      <c r="A256" s="19"/>
      <c r="B256" s="20"/>
      <c r="C256" s="20"/>
      <c r="D256" s="20"/>
      <c r="E256" s="20"/>
      <c r="F256" s="20"/>
      <c r="G256" s="22"/>
      <c r="H256" s="28" t="s">
        <v>349</v>
      </c>
      <c r="I256" s="24">
        <v>5000</v>
      </c>
      <c r="J256" s="24">
        <v>0</v>
      </c>
      <c r="K256" s="24">
        <v>0</v>
      </c>
      <c r="L256" s="24">
        <f t="shared" si="54"/>
        <v>5000</v>
      </c>
      <c r="M256" s="24">
        <f t="shared" si="70"/>
        <v>6250</v>
      </c>
      <c r="N256" s="24">
        <f t="shared" si="71"/>
        <v>6250</v>
      </c>
      <c r="O256" s="25"/>
      <c r="P256" s="66"/>
      <c r="T256" s="178"/>
    </row>
    <row r="257" spans="1:20" ht="35.1" customHeight="1" x14ac:dyDescent="0.25">
      <c r="A257" s="19"/>
      <c r="B257" s="20"/>
      <c r="C257" s="20"/>
      <c r="D257" s="20"/>
      <c r="E257" s="20"/>
      <c r="F257" s="20"/>
      <c r="G257" s="22"/>
      <c r="H257" s="28" t="s">
        <v>38</v>
      </c>
      <c r="I257" s="24">
        <v>5000</v>
      </c>
      <c r="J257" s="24">
        <v>0</v>
      </c>
      <c r="K257" s="24">
        <v>0</v>
      </c>
      <c r="L257" s="24">
        <f t="shared" si="54"/>
        <v>5000</v>
      </c>
      <c r="M257" s="24">
        <f t="shared" si="70"/>
        <v>6250</v>
      </c>
      <c r="N257" s="24">
        <f t="shared" si="71"/>
        <v>6250</v>
      </c>
      <c r="O257" s="25"/>
      <c r="P257" s="66"/>
      <c r="T257" s="178"/>
    </row>
    <row r="258" spans="1:20" ht="35.1" customHeight="1" x14ac:dyDescent="0.25">
      <c r="A258" s="19"/>
      <c r="B258" s="20"/>
      <c r="C258" s="20"/>
      <c r="D258" s="20"/>
      <c r="E258" s="20"/>
      <c r="F258" s="20"/>
      <c r="G258" s="22"/>
      <c r="H258" s="23" t="s">
        <v>39</v>
      </c>
      <c r="I258" s="50">
        <v>15000</v>
      </c>
      <c r="J258" s="50">
        <v>0</v>
      </c>
      <c r="K258" s="50">
        <v>0</v>
      </c>
      <c r="L258" s="24">
        <f t="shared" si="54"/>
        <v>15000</v>
      </c>
      <c r="M258" s="24">
        <f t="shared" si="70"/>
        <v>18750</v>
      </c>
      <c r="N258" s="24">
        <f t="shared" si="71"/>
        <v>18750</v>
      </c>
      <c r="O258" s="25"/>
      <c r="P258" s="66"/>
      <c r="T258" s="178"/>
    </row>
    <row r="259" spans="1:20" ht="35.1" customHeight="1" x14ac:dyDescent="0.25">
      <c r="A259" s="19"/>
      <c r="B259" s="20"/>
      <c r="C259" s="20"/>
      <c r="D259" s="20"/>
      <c r="E259" s="20"/>
      <c r="F259" s="20"/>
      <c r="G259" s="22"/>
      <c r="H259" s="28" t="s">
        <v>40</v>
      </c>
      <c r="I259" s="24">
        <v>4000</v>
      </c>
      <c r="J259" s="24">
        <v>0</v>
      </c>
      <c r="K259" s="24">
        <v>0</v>
      </c>
      <c r="L259" s="24">
        <f t="shared" si="54"/>
        <v>4000</v>
      </c>
      <c r="M259" s="24">
        <f t="shared" si="70"/>
        <v>5000</v>
      </c>
      <c r="N259" s="24">
        <f t="shared" si="71"/>
        <v>5000</v>
      </c>
      <c r="O259" s="25"/>
      <c r="P259" s="66"/>
      <c r="T259" s="178"/>
    </row>
    <row r="260" spans="1:20" ht="35.1" customHeight="1" x14ac:dyDescent="0.25">
      <c r="A260" s="19"/>
      <c r="B260" s="20"/>
      <c r="C260" s="20"/>
      <c r="D260" s="20"/>
      <c r="E260" s="20"/>
      <c r="F260" s="20"/>
      <c r="G260" s="22"/>
      <c r="H260" s="28" t="s">
        <v>41</v>
      </c>
      <c r="I260" s="24">
        <v>6000</v>
      </c>
      <c r="J260" s="24">
        <v>0</v>
      </c>
      <c r="K260" s="24">
        <v>0</v>
      </c>
      <c r="L260" s="24">
        <f t="shared" si="54"/>
        <v>6000</v>
      </c>
      <c r="M260" s="24">
        <f t="shared" si="70"/>
        <v>7500</v>
      </c>
      <c r="N260" s="24">
        <f t="shared" si="71"/>
        <v>7500</v>
      </c>
      <c r="O260" s="25"/>
      <c r="P260" s="66"/>
      <c r="T260" s="178"/>
    </row>
    <row r="261" spans="1:20" ht="35.1" customHeight="1" x14ac:dyDescent="0.25">
      <c r="A261" s="19"/>
      <c r="B261" s="20"/>
      <c r="C261" s="20"/>
      <c r="D261" s="20"/>
      <c r="E261" s="20"/>
      <c r="F261" s="20"/>
      <c r="G261" s="22"/>
      <c r="H261" s="28" t="s">
        <v>42</v>
      </c>
      <c r="I261" s="24">
        <v>10000</v>
      </c>
      <c r="J261" s="24">
        <v>0</v>
      </c>
      <c r="K261" s="24">
        <v>0</v>
      </c>
      <c r="L261" s="24">
        <f t="shared" si="54"/>
        <v>10000</v>
      </c>
      <c r="M261" s="24">
        <f t="shared" si="70"/>
        <v>12500</v>
      </c>
      <c r="N261" s="24">
        <f t="shared" si="71"/>
        <v>12500</v>
      </c>
      <c r="O261" s="25"/>
      <c r="P261" s="66"/>
      <c r="T261" s="178"/>
    </row>
    <row r="262" spans="1:20" ht="35.1" customHeight="1" x14ac:dyDescent="0.25">
      <c r="A262" s="19"/>
      <c r="B262" s="20"/>
      <c r="C262" s="20"/>
      <c r="D262" s="20"/>
      <c r="E262" s="20"/>
      <c r="F262" s="20"/>
      <c r="G262" s="22"/>
      <c r="H262" s="28" t="s">
        <v>43</v>
      </c>
      <c r="I262" s="24">
        <v>4000</v>
      </c>
      <c r="J262" s="24">
        <v>0</v>
      </c>
      <c r="K262" s="24">
        <v>0</v>
      </c>
      <c r="L262" s="24">
        <f t="shared" si="54"/>
        <v>4000</v>
      </c>
      <c r="M262" s="24">
        <f t="shared" si="70"/>
        <v>5000</v>
      </c>
      <c r="N262" s="24">
        <f t="shared" si="71"/>
        <v>5000</v>
      </c>
      <c r="O262" s="25"/>
      <c r="P262" s="66"/>
      <c r="T262" s="178"/>
    </row>
    <row r="263" spans="1:20" ht="35.1" customHeight="1" x14ac:dyDescent="0.25">
      <c r="A263" s="19"/>
      <c r="B263" s="20"/>
      <c r="C263" s="20"/>
      <c r="D263" s="20"/>
      <c r="E263" s="20"/>
      <c r="F263" s="20"/>
      <c r="G263" s="22"/>
      <c r="H263" s="28" t="s">
        <v>119</v>
      </c>
      <c r="I263" s="24">
        <v>35000</v>
      </c>
      <c r="J263" s="24">
        <v>0</v>
      </c>
      <c r="K263" s="24">
        <v>0</v>
      </c>
      <c r="L263" s="24">
        <f t="shared" ref="L263:L326" si="72">I263+J263+K263</f>
        <v>35000</v>
      </c>
      <c r="M263" s="24">
        <f t="shared" si="70"/>
        <v>43750</v>
      </c>
      <c r="N263" s="24">
        <f t="shared" si="71"/>
        <v>43750</v>
      </c>
      <c r="O263" s="25"/>
      <c r="P263" s="66"/>
      <c r="T263" s="178"/>
    </row>
    <row r="264" spans="1:20" ht="35.1" customHeight="1" x14ac:dyDescent="0.25">
      <c r="A264" s="19"/>
      <c r="B264" s="20"/>
      <c r="C264" s="20"/>
      <c r="D264" s="20"/>
      <c r="E264" s="20"/>
      <c r="F264" s="20"/>
      <c r="G264" s="22"/>
      <c r="H264" s="28" t="s">
        <v>144</v>
      </c>
      <c r="I264" s="24">
        <v>20000</v>
      </c>
      <c r="J264" s="24">
        <v>0</v>
      </c>
      <c r="K264" s="24">
        <v>0</v>
      </c>
      <c r="L264" s="24">
        <f t="shared" si="72"/>
        <v>20000</v>
      </c>
      <c r="M264" s="24">
        <f t="shared" si="70"/>
        <v>25000</v>
      </c>
      <c r="N264" s="24">
        <f t="shared" si="71"/>
        <v>25000</v>
      </c>
      <c r="O264" s="25"/>
      <c r="P264" s="66"/>
      <c r="T264" s="178"/>
    </row>
    <row r="265" spans="1:20" ht="35.1" customHeight="1" x14ac:dyDescent="0.25">
      <c r="A265" s="19"/>
      <c r="B265" s="20"/>
      <c r="C265" s="20"/>
      <c r="D265" s="20"/>
      <c r="E265" s="20"/>
      <c r="F265" s="20"/>
      <c r="G265" s="22"/>
      <c r="H265" s="28" t="s">
        <v>254</v>
      </c>
      <c r="I265" s="24">
        <v>2000</v>
      </c>
      <c r="J265" s="24">
        <v>0</v>
      </c>
      <c r="K265" s="24">
        <v>0</v>
      </c>
      <c r="L265" s="24">
        <f t="shared" si="72"/>
        <v>2000</v>
      </c>
      <c r="M265" s="24">
        <f t="shared" si="70"/>
        <v>2500</v>
      </c>
      <c r="N265" s="24">
        <f t="shared" si="71"/>
        <v>2500</v>
      </c>
      <c r="O265" s="25"/>
      <c r="P265" s="66"/>
      <c r="T265" s="178"/>
    </row>
    <row r="266" spans="1:20" ht="35.1" customHeight="1" x14ac:dyDescent="0.25">
      <c r="A266" s="19"/>
      <c r="B266" s="20"/>
      <c r="C266" s="20"/>
      <c r="D266" s="20"/>
      <c r="E266" s="20"/>
      <c r="F266" s="20"/>
      <c r="G266" s="22"/>
      <c r="H266" s="28" t="s">
        <v>255</v>
      </c>
      <c r="I266" s="24">
        <v>7000</v>
      </c>
      <c r="J266" s="24">
        <v>0</v>
      </c>
      <c r="K266" s="24">
        <v>0</v>
      </c>
      <c r="L266" s="24">
        <f t="shared" si="72"/>
        <v>7000</v>
      </c>
      <c r="M266" s="24">
        <f t="shared" si="70"/>
        <v>8750</v>
      </c>
      <c r="N266" s="24">
        <f>L266*1.25</f>
        <v>8750</v>
      </c>
      <c r="O266" s="25"/>
      <c r="P266" s="66"/>
      <c r="T266" s="178"/>
    </row>
    <row r="267" spans="1:20" ht="35.1" customHeight="1" x14ac:dyDescent="0.25">
      <c r="A267" s="40" t="s">
        <v>464</v>
      </c>
      <c r="B267" s="41" t="s">
        <v>297</v>
      </c>
      <c r="C267" s="41" t="s">
        <v>7</v>
      </c>
      <c r="D267" s="41"/>
      <c r="E267" s="41"/>
      <c r="F267" s="41"/>
      <c r="G267" s="43">
        <v>3251305</v>
      </c>
      <c r="H267" s="44" t="s">
        <v>507</v>
      </c>
      <c r="I267" s="45">
        <v>0</v>
      </c>
      <c r="J267" s="45">
        <v>19000</v>
      </c>
      <c r="K267" s="45">
        <v>0</v>
      </c>
      <c r="L267" s="45">
        <f t="shared" si="72"/>
        <v>19000</v>
      </c>
      <c r="M267" s="45">
        <f t="shared" si="70"/>
        <v>23750</v>
      </c>
      <c r="N267" s="45">
        <f>L267*1.25</f>
        <v>23750</v>
      </c>
      <c r="O267" s="46"/>
      <c r="P267" s="47"/>
      <c r="T267" s="178"/>
    </row>
    <row r="268" spans="1:20" ht="45" x14ac:dyDescent="0.25">
      <c r="A268" s="40" t="s">
        <v>426</v>
      </c>
      <c r="B268" s="41" t="s">
        <v>118</v>
      </c>
      <c r="C268" s="41" t="s">
        <v>8</v>
      </c>
      <c r="D268" s="41" t="s">
        <v>9</v>
      </c>
      <c r="E268" s="77" t="s">
        <v>305</v>
      </c>
      <c r="F268" s="41" t="s">
        <v>10</v>
      </c>
      <c r="G268" s="43">
        <v>3251305</v>
      </c>
      <c r="H268" s="78" t="s">
        <v>508</v>
      </c>
      <c r="I268" s="45">
        <f>SUM(I269:I281)</f>
        <v>136000</v>
      </c>
      <c r="J268" s="45">
        <f t="shared" ref="J268:N268" si="73">SUM(J269:J281)</f>
        <v>0</v>
      </c>
      <c r="K268" s="45">
        <f t="shared" si="73"/>
        <v>0</v>
      </c>
      <c r="L268" s="45">
        <f t="shared" si="73"/>
        <v>136000</v>
      </c>
      <c r="M268" s="45">
        <f t="shared" si="73"/>
        <v>170000</v>
      </c>
      <c r="N268" s="45">
        <f t="shared" si="73"/>
        <v>170000</v>
      </c>
      <c r="O268" s="46" t="s">
        <v>177</v>
      </c>
      <c r="P268" s="47" t="s">
        <v>202</v>
      </c>
      <c r="T268" s="178"/>
    </row>
    <row r="269" spans="1:20" ht="35.1" customHeight="1" x14ac:dyDescent="0.25">
      <c r="A269" s="19"/>
      <c r="B269" s="20"/>
      <c r="C269" s="20"/>
      <c r="D269" s="20"/>
      <c r="E269" s="20"/>
      <c r="F269" s="20"/>
      <c r="G269" s="22"/>
      <c r="H269" s="28" t="s">
        <v>44</v>
      </c>
      <c r="I269" s="24">
        <v>17000</v>
      </c>
      <c r="J269" s="24">
        <v>0</v>
      </c>
      <c r="K269" s="24">
        <v>4000</v>
      </c>
      <c r="L269" s="24">
        <f t="shared" si="72"/>
        <v>21000</v>
      </c>
      <c r="M269" s="24">
        <f t="shared" si="70"/>
        <v>26250</v>
      </c>
      <c r="N269" s="24">
        <f>L269*1.25</f>
        <v>26250</v>
      </c>
      <c r="O269" s="25"/>
      <c r="P269" s="79"/>
      <c r="T269" s="178"/>
    </row>
    <row r="270" spans="1:20" ht="35.1" customHeight="1" x14ac:dyDescent="0.25">
      <c r="A270" s="19"/>
      <c r="B270" s="20"/>
      <c r="C270" s="20"/>
      <c r="D270" s="20"/>
      <c r="E270" s="20"/>
      <c r="F270" s="20"/>
      <c r="G270" s="22"/>
      <c r="H270" s="28" t="s">
        <v>45</v>
      </c>
      <c r="I270" s="24">
        <v>25000</v>
      </c>
      <c r="J270" s="24">
        <v>0</v>
      </c>
      <c r="K270" s="24">
        <v>-3000</v>
      </c>
      <c r="L270" s="24">
        <f t="shared" si="72"/>
        <v>22000</v>
      </c>
      <c r="M270" s="24">
        <f t="shared" si="70"/>
        <v>27500</v>
      </c>
      <c r="N270" s="24">
        <f t="shared" ref="N270:N281" si="74">L270*1.25</f>
        <v>27500</v>
      </c>
      <c r="O270" s="25"/>
      <c r="P270" s="79"/>
      <c r="T270" s="178"/>
    </row>
    <row r="271" spans="1:20" ht="35.1" customHeight="1" x14ac:dyDescent="0.25">
      <c r="A271" s="19"/>
      <c r="B271" s="20"/>
      <c r="C271" s="20"/>
      <c r="D271" s="20"/>
      <c r="E271" s="20"/>
      <c r="F271" s="20"/>
      <c r="G271" s="22"/>
      <c r="H271" s="28" t="s">
        <v>46</v>
      </c>
      <c r="I271" s="24">
        <v>10000</v>
      </c>
      <c r="J271" s="24">
        <v>0</v>
      </c>
      <c r="K271" s="24">
        <v>-1700</v>
      </c>
      <c r="L271" s="24">
        <f t="shared" si="72"/>
        <v>8300</v>
      </c>
      <c r="M271" s="24">
        <f t="shared" si="70"/>
        <v>10375</v>
      </c>
      <c r="N271" s="24">
        <f t="shared" si="74"/>
        <v>10375</v>
      </c>
      <c r="O271" s="25"/>
      <c r="P271" s="79"/>
      <c r="T271" s="178"/>
    </row>
    <row r="272" spans="1:20" ht="35.1" customHeight="1" x14ac:dyDescent="0.25">
      <c r="A272" s="19"/>
      <c r="B272" s="20"/>
      <c r="C272" s="20"/>
      <c r="D272" s="20"/>
      <c r="E272" s="20"/>
      <c r="F272" s="20"/>
      <c r="G272" s="22"/>
      <c r="H272" s="80" t="s">
        <v>172</v>
      </c>
      <c r="I272" s="24">
        <v>2000</v>
      </c>
      <c r="J272" s="24">
        <v>0</v>
      </c>
      <c r="K272" s="24">
        <v>-100</v>
      </c>
      <c r="L272" s="24">
        <f t="shared" si="72"/>
        <v>1900</v>
      </c>
      <c r="M272" s="24">
        <f t="shared" si="70"/>
        <v>2375</v>
      </c>
      <c r="N272" s="24">
        <f t="shared" si="74"/>
        <v>2375</v>
      </c>
      <c r="O272" s="25"/>
      <c r="P272" s="66"/>
      <c r="T272" s="178"/>
    </row>
    <row r="273" spans="1:20" ht="35.1" customHeight="1" x14ac:dyDescent="0.25">
      <c r="A273" s="19"/>
      <c r="B273" s="20"/>
      <c r="C273" s="20"/>
      <c r="D273" s="20"/>
      <c r="E273" s="20"/>
      <c r="F273" s="20"/>
      <c r="G273" s="22"/>
      <c r="H273" s="28" t="s">
        <v>47</v>
      </c>
      <c r="I273" s="24">
        <v>7000</v>
      </c>
      <c r="J273" s="24">
        <v>0</v>
      </c>
      <c r="K273" s="24">
        <v>400</v>
      </c>
      <c r="L273" s="24">
        <f t="shared" si="72"/>
        <v>7400</v>
      </c>
      <c r="M273" s="24">
        <f t="shared" si="70"/>
        <v>9250</v>
      </c>
      <c r="N273" s="24">
        <f t="shared" si="74"/>
        <v>9250</v>
      </c>
      <c r="O273" s="25"/>
      <c r="P273" s="66"/>
      <c r="T273" s="178"/>
    </row>
    <row r="274" spans="1:20" ht="35.1" customHeight="1" x14ac:dyDescent="0.25">
      <c r="A274" s="19"/>
      <c r="B274" s="20"/>
      <c r="C274" s="20"/>
      <c r="D274" s="20"/>
      <c r="E274" s="20"/>
      <c r="F274" s="20"/>
      <c r="G274" s="22"/>
      <c r="H274" s="23" t="s">
        <v>301</v>
      </c>
      <c r="I274" s="24">
        <v>15000</v>
      </c>
      <c r="J274" s="24">
        <v>0</v>
      </c>
      <c r="K274" s="24">
        <v>-1500</v>
      </c>
      <c r="L274" s="24">
        <f t="shared" si="72"/>
        <v>13500</v>
      </c>
      <c r="M274" s="24">
        <f t="shared" si="70"/>
        <v>16875</v>
      </c>
      <c r="N274" s="24">
        <f t="shared" si="74"/>
        <v>16875</v>
      </c>
      <c r="O274" s="25"/>
      <c r="P274" s="66"/>
      <c r="T274" s="178"/>
    </row>
    <row r="275" spans="1:20" ht="35.1" customHeight="1" x14ac:dyDescent="0.25">
      <c r="A275" s="19"/>
      <c r="B275" s="20"/>
      <c r="C275" s="20"/>
      <c r="D275" s="20"/>
      <c r="E275" s="20"/>
      <c r="F275" s="20"/>
      <c r="G275" s="22"/>
      <c r="H275" s="28" t="s">
        <v>173</v>
      </c>
      <c r="I275" s="24">
        <v>25000</v>
      </c>
      <c r="J275" s="24">
        <v>0</v>
      </c>
      <c r="K275" s="24">
        <v>2000</v>
      </c>
      <c r="L275" s="24">
        <f t="shared" si="72"/>
        <v>27000</v>
      </c>
      <c r="M275" s="24">
        <f t="shared" si="70"/>
        <v>33750</v>
      </c>
      <c r="N275" s="24">
        <f t="shared" si="74"/>
        <v>33750</v>
      </c>
      <c r="O275" s="25"/>
      <c r="P275" s="66"/>
      <c r="T275" s="178"/>
    </row>
    <row r="276" spans="1:20" ht="35.1" customHeight="1" x14ac:dyDescent="0.25">
      <c r="A276" s="19"/>
      <c r="B276" s="20"/>
      <c r="C276" s="20"/>
      <c r="D276" s="20"/>
      <c r="E276" s="20"/>
      <c r="F276" s="20"/>
      <c r="G276" s="22"/>
      <c r="H276" s="23" t="s">
        <v>156</v>
      </c>
      <c r="I276" s="24">
        <v>4000</v>
      </c>
      <c r="J276" s="24">
        <v>0</v>
      </c>
      <c r="K276" s="24">
        <v>700</v>
      </c>
      <c r="L276" s="24">
        <f t="shared" si="72"/>
        <v>4700</v>
      </c>
      <c r="M276" s="24">
        <f t="shared" si="70"/>
        <v>5875</v>
      </c>
      <c r="N276" s="24">
        <f t="shared" si="74"/>
        <v>5875</v>
      </c>
      <c r="O276" s="25"/>
      <c r="P276" s="66"/>
      <c r="T276" s="178"/>
    </row>
    <row r="277" spans="1:20" ht="35.1" customHeight="1" x14ac:dyDescent="0.25">
      <c r="A277" s="19"/>
      <c r="B277" s="20"/>
      <c r="C277" s="20"/>
      <c r="D277" s="20"/>
      <c r="E277" s="20"/>
      <c r="F277" s="20"/>
      <c r="G277" s="22"/>
      <c r="H277" s="23" t="s">
        <v>54</v>
      </c>
      <c r="I277" s="24">
        <v>4000</v>
      </c>
      <c r="J277" s="24">
        <v>0</v>
      </c>
      <c r="K277" s="24">
        <v>-1000</v>
      </c>
      <c r="L277" s="24">
        <f t="shared" si="72"/>
        <v>3000</v>
      </c>
      <c r="M277" s="24">
        <f t="shared" si="70"/>
        <v>3750</v>
      </c>
      <c r="N277" s="24">
        <f t="shared" si="74"/>
        <v>3750</v>
      </c>
      <c r="O277" s="25"/>
      <c r="P277" s="66"/>
      <c r="T277" s="178"/>
    </row>
    <row r="278" spans="1:20" ht="35.1" customHeight="1" x14ac:dyDescent="0.25">
      <c r="A278" s="19"/>
      <c r="B278" s="20"/>
      <c r="C278" s="20"/>
      <c r="D278" s="20"/>
      <c r="E278" s="20"/>
      <c r="F278" s="20"/>
      <c r="G278" s="22"/>
      <c r="H278" s="23" t="s">
        <v>206</v>
      </c>
      <c r="I278" s="24">
        <v>2000</v>
      </c>
      <c r="J278" s="24">
        <v>0</v>
      </c>
      <c r="K278" s="24">
        <v>-900</v>
      </c>
      <c r="L278" s="24">
        <f t="shared" si="72"/>
        <v>1100</v>
      </c>
      <c r="M278" s="24">
        <f t="shared" si="70"/>
        <v>1375</v>
      </c>
      <c r="N278" s="24">
        <f t="shared" si="74"/>
        <v>1375</v>
      </c>
      <c r="O278" s="25"/>
      <c r="P278" s="66"/>
      <c r="T278" s="178"/>
    </row>
    <row r="279" spans="1:20" ht="35.1" customHeight="1" x14ac:dyDescent="0.25">
      <c r="A279" s="81"/>
      <c r="B279" s="48"/>
      <c r="C279" s="48"/>
      <c r="D279" s="48"/>
      <c r="E279" s="48"/>
      <c r="F279" s="48"/>
      <c r="G279" s="48"/>
      <c r="H279" s="23" t="s">
        <v>178</v>
      </c>
      <c r="I279" s="50">
        <v>4000</v>
      </c>
      <c r="J279" s="50">
        <v>0</v>
      </c>
      <c r="K279" s="50">
        <v>-200</v>
      </c>
      <c r="L279" s="24">
        <f t="shared" si="72"/>
        <v>3800</v>
      </c>
      <c r="M279" s="24">
        <f t="shared" si="70"/>
        <v>4750</v>
      </c>
      <c r="N279" s="24">
        <f t="shared" si="74"/>
        <v>4750</v>
      </c>
      <c r="O279" s="51"/>
      <c r="P279" s="52"/>
      <c r="T279" s="178"/>
    </row>
    <row r="280" spans="1:20" ht="35.1" customHeight="1" x14ac:dyDescent="0.25">
      <c r="A280" s="81"/>
      <c r="B280" s="48"/>
      <c r="C280" s="48"/>
      <c r="D280" s="48"/>
      <c r="E280" s="48"/>
      <c r="F280" s="48"/>
      <c r="G280" s="48"/>
      <c r="H280" s="23" t="s">
        <v>179</v>
      </c>
      <c r="I280" s="50">
        <v>7000</v>
      </c>
      <c r="J280" s="50">
        <v>0</v>
      </c>
      <c r="K280" s="50">
        <v>2300</v>
      </c>
      <c r="L280" s="24">
        <f t="shared" si="72"/>
        <v>9300</v>
      </c>
      <c r="M280" s="24">
        <f t="shared" si="70"/>
        <v>11625</v>
      </c>
      <c r="N280" s="24">
        <f t="shared" si="74"/>
        <v>11625</v>
      </c>
      <c r="O280" s="25"/>
      <c r="P280" s="52"/>
      <c r="T280" s="178"/>
    </row>
    <row r="281" spans="1:20" ht="35.1" customHeight="1" x14ac:dyDescent="0.25">
      <c r="A281" s="81"/>
      <c r="B281" s="48"/>
      <c r="C281" s="48"/>
      <c r="D281" s="48"/>
      <c r="E281" s="48"/>
      <c r="F281" s="48"/>
      <c r="G281" s="48"/>
      <c r="H281" s="23" t="s">
        <v>181</v>
      </c>
      <c r="I281" s="50">
        <v>14000</v>
      </c>
      <c r="J281" s="50">
        <v>0</v>
      </c>
      <c r="K281" s="50">
        <v>-1000</v>
      </c>
      <c r="L281" s="24">
        <f t="shared" si="72"/>
        <v>13000</v>
      </c>
      <c r="M281" s="24">
        <f t="shared" si="70"/>
        <v>16250</v>
      </c>
      <c r="N281" s="24">
        <f t="shared" si="74"/>
        <v>16250</v>
      </c>
      <c r="O281" s="25"/>
      <c r="P281" s="52"/>
      <c r="T281" s="178"/>
    </row>
    <row r="282" spans="1:20" ht="45" x14ac:dyDescent="0.25">
      <c r="A282" s="67" t="s">
        <v>427</v>
      </c>
      <c r="B282" s="68" t="s">
        <v>298</v>
      </c>
      <c r="C282" s="68" t="s">
        <v>8</v>
      </c>
      <c r="D282" s="68" t="s">
        <v>105</v>
      </c>
      <c r="E282" s="69" t="s">
        <v>306</v>
      </c>
      <c r="F282" s="68" t="s">
        <v>13</v>
      </c>
      <c r="G282" s="70">
        <v>3251306</v>
      </c>
      <c r="H282" s="76" t="s">
        <v>493</v>
      </c>
      <c r="I282" s="72">
        <f>SUM(I283:I292)</f>
        <v>132500</v>
      </c>
      <c r="J282" s="72">
        <f t="shared" ref="J282:N282" si="75">SUM(J283:J292)</f>
        <v>132500</v>
      </c>
      <c r="K282" s="72">
        <f t="shared" si="75"/>
        <v>0</v>
      </c>
      <c r="L282" s="72">
        <f t="shared" si="75"/>
        <v>265000</v>
      </c>
      <c r="M282" s="72">
        <f t="shared" si="75"/>
        <v>331250</v>
      </c>
      <c r="N282" s="72">
        <f t="shared" si="75"/>
        <v>165000</v>
      </c>
      <c r="O282" s="73" t="s">
        <v>177</v>
      </c>
      <c r="P282" s="74" t="s">
        <v>202</v>
      </c>
      <c r="T282" s="178"/>
    </row>
    <row r="283" spans="1:20" ht="35.1" customHeight="1" x14ac:dyDescent="0.25">
      <c r="A283" s="19"/>
      <c r="B283" s="20"/>
      <c r="C283" s="20"/>
      <c r="D283" s="20"/>
      <c r="E283" s="20"/>
      <c r="F283" s="20"/>
      <c r="G283" s="22"/>
      <c r="H283" s="28" t="s">
        <v>48</v>
      </c>
      <c r="I283" s="24">
        <v>46000</v>
      </c>
      <c r="J283" s="24">
        <v>46000</v>
      </c>
      <c r="K283" s="24">
        <v>0</v>
      </c>
      <c r="L283" s="24">
        <f t="shared" si="72"/>
        <v>92000</v>
      </c>
      <c r="M283" s="24">
        <f t="shared" si="70"/>
        <v>115000</v>
      </c>
      <c r="N283" s="24">
        <f>L283*1.25/2</f>
        <v>57500</v>
      </c>
      <c r="O283" s="25"/>
      <c r="P283" s="79"/>
      <c r="T283" s="178"/>
    </row>
    <row r="284" spans="1:20" ht="35.1" customHeight="1" x14ac:dyDescent="0.25">
      <c r="A284" s="19"/>
      <c r="B284" s="20"/>
      <c r="C284" s="20"/>
      <c r="D284" s="20"/>
      <c r="E284" s="20"/>
      <c r="F284" s="20"/>
      <c r="G284" s="22"/>
      <c r="H284" s="28" t="s">
        <v>49</v>
      </c>
      <c r="I284" s="24">
        <v>10000</v>
      </c>
      <c r="J284" s="24">
        <v>10000</v>
      </c>
      <c r="K284" s="24">
        <v>0</v>
      </c>
      <c r="L284" s="24">
        <f t="shared" si="72"/>
        <v>20000</v>
      </c>
      <c r="M284" s="24">
        <f t="shared" si="70"/>
        <v>25000</v>
      </c>
      <c r="N284" s="24">
        <f t="shared" ref="N284:N292" si="76">L284*1.25/2</f>
        <v>12500</v>
      </c>
      <c r="O284" s="25"/>
      <c r="P284" s="79"/>
      <c r="T284" s="178"/>
    </row>
    <row r="285" spans="1:20" ht="35.1" customHeight="1" x14ac:dyDescent="0.25">
      <c r="A285" s="19"/>
      <c r="B285" s="20"/>
      <c r="C285" s="20"/>
      <c r="D285" s="20"/>
      <c r="E285" s="20"/>
      <c r="F285" s="20"/>
      <c r="G285" s="22"/>
      <c r="H285" s="28" t="s">
        <v>50</v>
      </c>
      <c r="I285" s="24">
        <v>5000</v>
      </c>
      <c r="J285" s="24">
        <v>5000</v>
      </c>
      <c r="K285" s="24">
        <v>0</v>
      </c>
      <c r="L285" s="24">
        <f t="shared" si="72"/>
        <v>10000</v>
      </c>
      <c r="M285" s="24">
        <f t="shared" si="70"/>
        <v>12500</v>
      </c>
      <c r="N285" s="24">
        <f t="shared" si="76"/>
        <v>6250</v>
      </c>
      <c r="O285" s="25"/>
      <c r="P285" s="66"/>
      <c r="T285" s="178"/>
    </row>
    <row r="286" spans="1:20" ht="35.1" customHeight="1" x14ac:dyDescent="0.25">
      <c r="A286" s="19"/>
      <c r="B286" s="20"/>
      <c r="C286" s="20"/>
      <c r="D286" s="20"/>
      <c r="E286" s="20"/>
      <c r="F286" s="20"/>
      <c r="G286" s="22"/>
      <c r="H286" s="28" t="s">
        <v>51</v>
      </c>
      <c r="I286" s="24">
        <v>600</v>
      </c>
      <c r="J286" s="24">
        <v>600</v>
      </c>
      <c r="K286" s="24">
        <v>0</v>
      </c>
      <c r="L286" s="24">
        <f t="shared" si="72"/>
        <v>1200</v>
      </c>
      <c r="M286" s="24">
        <f t="shared" si="70"/>
        <v>1500</v>
      </c>
      <c r="N286" s="24">
        <f>L286/2</f>
        <v>600</v>
      </c>
      <c r="O286" s="25"/>
      <c r="P286" s="66"/>
      <c r="T286" s="178"/>
    </row>
    <row r="287" spans="1:20" ht="35.1" customHeight="1" x14ac:dyDescent="0.25">
      <c r="A287" s="19"/>
      <c r="B287" s="20"/>
      <c r="C287" s="20"/>
      <c r="D287" s="20"/>
      <c r="E287" s="20"/>
      <c r="F287" s="20"/>
      <c r="G287" s="22"/>
      <c r="H287" s="28" t="s">
        <v>52</v>
      </c>
      <c r="I287" s="24">
        <v>45000</v>
      </c>
      <c r="J287" s="24">
        <v>45000</v>
      </c>
      <c r="K287" s="24">
        <v>0</v>
      </c>
      <c r="L287" s="24">
        <f t="shared" si="72"/>
        <v>90000</v>
      </c>
      <c r="M287" s="24">
        <f t="shared" si="70"/>
        <v>112500</v>
      </c>
      <c r="N287" s="24">
        <f t="shared" si="76"/>
        <v>56250</v>
      </c>
      <c r="O287" s="25"/>
      <c r="P287" s="66"/>
      <c r="T287" s="178"/>
    </row>
    <row r="288" spans="1:20" ht="35.1" customHeight="1" x14ac:dyDescent="0.25">
      <c r="A288" s="19"/>
      <c r="B288" s="20"/>
      <c r="C288" s="20"/>
      <c r="D288" s="20"/>
      <c r="E288" s="20"/>
      <c r="F288" s="20"/>
      <c r="G288" s="22"/>
      <c r="H288" s="28" t="s">
        <v>53</v>
      </c>
      <c r="I288" s="24">
        <v>3000</v>
      </c>
      <c r="J288" s="24">
        <v>3000</v>
      </c>
      <c r="K288" s="24">
        <v>0</v>
      </c>
      <c r="L288" s="24">
        <f t="shared" si="72"/>
        <v>6000</v>
      </c>
      <c r="M288" s="24">
        <f t="shared" si="70"/>
        <v>7500</v>
      </c>
      <c r="N288" s="24">
        <f t="shared" si="76"/>
        <v>3750</v>
      </c>
      <c r="O288" s="25"/>
      <c r="P288" s="66"/>
      <c r="T288" s="178"/>
    </row>
    <row r="289" spans="1:20" ht="35.1" customHeight="1" x14ac:dyDescent="0.25">
      <c r="A289" s="19"/>
      <c r="B289" s="20"/>
      <c r="C289" s="20"/>
      <c r="D289" s="20"/>
      <c r="E289" s="20"/>
      <c r="F289" s="20"/>
      <c r="G289" s="22"/>
      <c r="H289" s="28" t="s">
        <v>281</v>
      </c>
      <c r="I289" s="24">
        <v>1900</v>
      </c>
      <c r="J289" s="24">
        <v>1900</v>
      </c>
      <c r="K289" s="24">
        <v>0</v>
      </c>
      <c r="L289" s="24">
        <f t="shared" si="72"/>
        <v>3800</v>
      </c>
      <c r="M289" s="24">
        <f t="shared" si="70"/>
        <v>4750</v>
      </c>
      <c r="N289" s="24">
        <f>L289/2</f>
        <v>1900</v>
      </c>
      <c r="O289" s="25"/>
      <c r="P289" s="66"/>
      <c r="T289" s="178"/>
    </row>
    <row r="290" spans="1:20" ht="35.1" customHeight="1" x14ac:dyDescent="0.25">
      <c r="A290" s="19"/>
      <c r="B290" s="20"/>
      <c r="C290" s="20"/>
      <c r="D290" s="20"/>
      <c r="E290" s="20"/>
      <c r="F290" s="20"/>
      <c r="G290" s="22"/>
      <c r="H290" s="28" t="s">
        <v>340</v>
      </c>
      <c r="I290" s="24">
        <v>6000</v>
      </c>
      <c r="J290" s="24">
        <v>6000</v>
      </c>
      <c r="K290" s="24">
        <v>0</v>
      </c>
      <c r="L290" s="24">
        <f t="shared" si="72"/>
        <v>12000</v>
      </c>
      <c r="M290" s="24">
        <f t="shared" si="70"/>
        <v>15000</v>
      </c>
      <c r="N290" s="24">
        <f t="shared" si="76"/>
        <v>7500</v>
      </c>
      <c r="O290" s="25"/>
      <c r="P290" s="66"/>
      <c r="T290" s="178"/>
    </row>
    <row r="291" spans="1:20" ht="35.1" customHeight="1" x14ac:dyDescent="0.25">
      <c r="A291" s="19"/>
      <c r="B291" s="20"/>
      <c r="C291" s="22"/>
      <c r="D291" s="22"/>
      <c r="E291" s="22"/>
      <c r="F291" s="22"/>
      <c r="G291" s="22"/>
      <c r="H291" s="28" t="s">
        <v>341</v>
      </c>
      <c r="I291" s="24">
        <v>14500</v>
      </c>
      <c r="J291" s="24">
        <v>14500</v>
      </c>
      <c r="K291" s="24">
        <v>0</v>
      </c>
      <c r="L291" s="24">
        <f t="shared" si="72"/>
        <v>29000</v>
      </c>
      <c r="M291" s="24">
        <f t="shared" si="70"/>
        <v>36250</v>
      </c>
      <c r="N291" s="24">
        <f t="shared" si="76"/>
        <v>18125</v>
      </c>
      <c r="O291" s="25"/>
      <c r="P291" s="66"/>
      <c r="T291" s="178"/>
    </row>
    <row r="292" spans="1:20" ht="35.1" customHeight="1" x14ac:dyDescent="0.25">
      <c r="A292" s="19"/>
      <c r="B292" s="20"/>
      <c r="C292" s="22"/>
      <c r="D292" s="22"/>
      <c r="E292" s="22"/>
      <c r="F292" s="22"/>
      <c r="G292" s="22"/>
      <c r="H292" s="28" t="s">
        <v>55</v>
      </c>
      <c r="I292" s="24">
        <v>500</v>
      </c>
      <c r="J292" s="24">
        <v>500</v>
      </c>
      <c r="K292" s="24">
        <v>0</v>
      </c>
      <c r="L292" s="24">
        <f t="shared" si="72"/>
        <v>1000</v>
      </c>
      <c r="M292" s="24">
        <f t="shared" si="70"/>
        <v>1250</v>
      </c>
      <c r="N292" s="24">
        <f t="shared" si="76"/>
        <v>625</v>
      </c>
      <c r="O292" s="25"/>
      <c r="P292" s="66"/>
      <c r="T292" s="178"/>
    </row>
    <row r="293" spans="1:20" ht="35.1" customHeight="1" x14ac:dyDescent="0.25">
      <c r="A293" s="67"/>
      <c r="B293" s="68" t="s">
        <v>193</v>
      </c>
      <c r="C293" s="68" t="s">
        <v>7</v>
      </c>
      <c r="D293" s="68"/>
      <c r="E293" s="68"/>
      <c r="F293" s="68"/>
      <c r="G293" s="70">
        <v>3251307</v>
      </c>
      <c r="H293" s="76" t="s">
        <v>494</v>
      </c>
      <c r="I293" s="72">
        <v>2600</v>
      </c>
      <c r="J293" s="72">
        <v>0</v>
      </c>
      <c r="K293" s="72">
        <v>0</v>
      </c>
      <c r="L293" s="72">
        <f t="shared" si="72"/>
        <v>2600</v>
      </c>
      <c r="M293" s="72">
        <f t="shared" si="70"/>
        <v>3250</v>
      </c>
      <c r="N293" s="72">
        <f>L293*1.25</f>
        <v>3250</v>
      </c>
      <c r="O293" s="73" t="s">
        <v>177</v>
      </c>
      <c r="P293" s="74"/>
      <c r="T293" s="178"/>
    </row>
    <row r="294" spans="1:20" ht="35.1" customHeight="1" x14ac:dyDescent="0.25">
      <c r="A294" s="67" t="s">
        <v>428</v>
      </c>
      <c r="B294" s="68">
        <v>33141580</v>
      </c>
      <c r="C294" s="68" t="s">
        <v>7</v>
      </c>
      <c r="D294" s="68"/>
      <c r="E294" s="68"/>
      <c r="F294" s="68"/>
      <c r="G294" s="70">
        <v>3251308</v>
      </c>
      <c r="H294" s="76" t="s">
        <v>495</v>
      </c>
      <c r="I294" s="72">
        <v>21000</v>
      </c>
      <c r="J294" s="72">
        <v>5000</v>
      </c>
      <c r="K294" s="72">
        <v>0</v>
      </c>
      <c r="L294" s="72">
        <f t="shared" si="72"/>
        <v>26000</v>
      </c>
      <c r="M294" s="72">
        <f t="shared" si="70"/>
        <v>32500</v>
      </c>
      <c r="N294" s="72">
        <f>L294*1.25</f>
        <v>32500</v>
      </c>
      <c r="O294" s="73" t="s">
        <v>177</v>
      </c>
      <c r="P294" s="74"/>
      <c r="T294" s="178"/>
    </row>
    <row r="295" spans="1:20" ht="35.1" customHeight="1" x14ac:dyDescent="0.25">
      <c r="A295" s="67" t="s">
        <v>429</v>
      </c>
      <c r="B295" s="68">
        <v>33141000</v>
      </c>
      <c r="C295" s="68" t="s">
        <v>7</v>
      </c>
      <c r="D295" s="68"/>
      <c r="E295" s="69"/>
      <c r="F295" s="68"/>
      <c r="G295" s="70">
        <v>3251309</v>
      </c>
      <c r="H295" s="76" t="s">
        <v>496</v>
      </c>
      <c r="I295" s="72">
        <v>25000</v>
      </c>
      <c r="J295" s="72">
        <v>1000</v>
      </c>
      <c r="K295" s="72">
        <v>0</v>
      </c>
      <c r="L295" s="72">
        <f t="shared" si="72"/>
        <v>26000</v>
      </c>
      <c r="M295" s="72">
        <f t="shared" si="70"/>
        <v>32500</v>
      </c>
      <c r="N295" s="72">
        <f>L295*1.25</f>
        <v>32500</v>
      </c>
      <c r="O295" s="73" t="s">
        <v>177</v>
      </c>
      <c r="P295" s="74"/>
      <c r="T295" s="178"/>
    </row>
    <row r="296" spans="1:20" ht="35.1" customHeight="1" x14ac:dyDescent="0.25">
      <c r="A296" s="82"/>
      <c r="B296" s="68">
        <v>33793000</v>
      </c>
      <c r="C296" s="68" t="s">
        <v>8</v>
      </c>
      <c r="D296" s="68" t="s">
        <v>105</v>
      </c>
      <c r="E296" s="69" t="s">
        <v>430</v>
      </c>
      <c r="F296" s="68" t="s">
        <v>419</v>
      </c>
      <c r="G296" s="70">
        <v>3251310</v>
      </c>
      <c r="H296" s="83" t="s">
        <v>497</v>
      </c>
      <c r="I296" s="72">
        <f>SUM(I297:I299)</f>
        <v>63000</v>
      </c>
      <c r="J296" s="72">
        <f t="shared" ref="J296:N296" si="77">SUM(J297:J299)</f>
        <v>0</v>
      </c>
      <c r="K296" s="72">
        <f t="shared" si="77"/>
        <v>0</v>
      </c>
      <c r="L296" s="72">
        <f t="shared" si="77"/>
        <v>63000</v>
      </c>
      <c r="M296" s="72">
        <f t="shared" si="77"/>
        <v>78750</v>
      </c>
      <c r="N296" s="72">
        <f t="shared" si="77"/>
        <v>31500</v>
      </c>
      <c r="O296" s="72"/>
      <c r="P296" s="74"/>
      <c r="T296" s="178"/>
    </row>
    <row r="297" spans="1:20" ht="35.1" customHeight="1" x14ac:dyDescent="0.25">
      <c r="A297" s="84"/>
      <c r="B297" s="85"/>
      <c r="C297" s="85"/>
      <c r="D297" s="85"/>
      <c r="E297" s="85"/>
      <c r="F297" s="85"/>
      <c r="G297" s="86"/>
      <c r="H297" s="87" t="s">
        <v>420</v>
      </c>
      <c r="I297" s="24">
        <v>5000</v>
      </c>
      <c r="J297" s="24">
        <v>0</v>
      </c>
      <c r="K297" s="24">
        <v>0</v>
      </c>
      <c r="L297" s="24">
        <f t="shared" si="72"/>
        <v>5000</v>
      </c>
      <c r="M297" s="24">
        <f t="shared" si="70"/>
        <v>6250</v>
      </c>
      <c r="N297" s="24">
        <f>L297/2</f>
        <v>2500</v>
      </c>
      <c r="O297" s="88"/>
      <c r="P297" s="89"/>
      <c r="T297" s="178"/>
    </row>
    <row r="298" spans="1:20" ht="35.1" customHeight="1" x14ac:dyDescent="0.25">
      <c r="A298" s="90"/>
      <c r="B298" s="91"/>
      <c r="C298" s="91"/>
      <c r="D298" s="91"/>
      <c r="E298" s="91"/>
      <c r="F298" s="91"/>
      <c r="G298" s="92"/>
      <c r="H298" s="93" t="s">
        <v>421</v>
      </c>
      <c r="I298" s="24">
        <v>6000</v>
      </c>
      <c r="J298" s="24">
        <v>0</v>
      </c>
      <c r="K298" s="24">
        <v>0</v>
      </c>
      <c r="L298" s="24">
        <f t="shared" si="72"/>
        <v>6000</v>
      </c>
      <c r="M298" s="24">
        <f t="shared" si="70"/>
        <v>7500</v>
      </c>
      <c r="N298" s="24">
        <f t="shared" ref="N298:N299" si="78">L298/2</f>
        <v>3000</v>
      </c>
      <c r="O298" s="88"/>
      <c r="P298" s="94"/>
      <c r="T298" s="178"/>
    </row>
    <row r="299" spans="1:20" ht="35.1" customHeight="1" x14ac:dyDescent="0.25">
      <c r="A299" s="90"/>
      <c r="B299" s="91"/>
      <c r="C299" s="91"/>
      <c r="D299" s="91"/>
      <c r="E299" s="91"/>
      <c r="F299" s="92"/>
      <c r="G299" s="92"/>
      <c r="H299" s="93" t="s">
        <v>422</v>
      </c>
      <c r="I299" s="24">
        <v>52000</v>
      </c>
      <c r="J299" s="24">
        <v>0</v>
      </c>
      <c r="K299" s="24">
        <v>0</v>
      </c>
      <c r="L299" s="24">
        <f t="shared" si="72"/>
        <v>52000</v>
      </c>
      <c r="M299" s="24">
        <f t="shared" si="70"/>
        <v>65000</v>
      </c>
      <c r="N299" s="24">
        <f t="shared" si="78"/>
        <v>26000</v>
      </c>
      <c r="O299" s="88"/>
      <c r="P299" s="94"/>
      <c r="T299" s="178"/>
    </row>
    <row r="300" spans="1:20" ht="45" x14ac:dyDescent="0.25">
      <c r="A300" s="67" t="s">
        <v>431</v>
      </c>
      <c r="B300" s="68" t="s">
        <v>121</v>
      </c>
      <c r="C300" s="68" t="s">
        <v>8</v>
      </c>
      <c r="D300" s="68" t="s">
        <v>105</v>
      </c>
      <c r="E300" s="68" t="s">
        <v>305</v>
      </c>
      <c r="F300" s="68" t="s">
        <v>13</v>
      </c>
      <c r="G300" s="70">
        <v>3251311</v>
      </c>
      <c r="H300" s="76" t="s">
        <v>498</v>
      </c>
      <c r="I300" s="95">
        <f>SUM(I301:I307)</f>
        <v>255000</v>
      </c>
      <c r="J300" s="95">
        <f t="shared" ref="J300:N300" si="79">SUM(J301:J307)</f>
        <v>0</v>
      </c>
      <c r="K300" s="95">
        <f t="shared" si="79"/>
        <v>0</v>
      </c>
      <c r="L300" s="95">
        <f t="shared" si="79"/>
        <v>255000</v>
      </c>
      <c r="M300" s="95">
        <f t="shared" si="79"/>
        <v>318750</v>
      </c>
      <c r="N300" s="95">
        <f t="shared" si="79"/>
        <v>159375</v>
      </c>
      <c r="O300" s="96" t="s">
        <v>177</v>
      </c>
      <c r="P300" s="74" t="s">
        <v>202</v>
      </c>
      <c r="T300" s="178"/>
    </row>
    <row r="301" spans="1:20" ht="35.1" customHeight="1" x14ac:dyDescent="0.25">
      <c r="A301" s="19"/>
      <c r="B301" s="20"/>
      <c r="C301" s="20"/>
      <c r="D301" s="20"/>
      <c r="E301" s="20"/>
      <c r="F301" s="20"/>
      <c r="G301" s="22"/>
      <c r="H301" s="23" t="s">
        <v>56</v>
      </c>
      <c r="I301" s="50">
        <v>30000</v>
      </c>
      <c r="J301" s="50">
        <v>0</v>
      </c>
      <c r="K301" s="50">
        <v>-2000</v>
      </c>
      <c r="L301" s="50">
        <f t="shared" si="72"/>
        <v>28000</v>
      </c>
      <c r="M301" s="24">
        <f t="shared" si="70"/>
        <v>35000</v>
      </c>
      <c r="N301" s="24">
        <f>L301*1.25/2</f>
        <v>17500</v>
      </c>
      <c r="O301" s="24"/>
      <c r="P301" s="66"/>
      <c r="T301" s="178"/>
    </row>
    <row r="302" spans="1:20" ht="35.1" customHeight="1" x14ac:dyDescent="0.25">
      <c r="A302" s="19"/>
      <c r="B302" s="20"/>
      <c r="C302" s="20"/>
      <c r="D302" s="20"/>
      <c r="E302" s="20"/>
      <c r="F302" s="20"/>
      <c r="G302" s="22"/>
      <c r="H302" s="23" t="s">
        <v>158</v>
      </c>
      <c r="I302" s="50">
        <v>76000</v>
      </c>
      <c r="J302" s="50">
        <v>0</v>
      </c>
      <c r="K302" s="50">
        <v>12000</v>
      </c>
      <c r="L302" s="50">
        <f t="shared" si="72"/>
        <v>88000</v>
      </c>
      <c r="M302" s="24">
        <f t="shared" si="70"/>
        <v>110000</v>
      </c>
      <c r="N302" s="24">
        <f t="shared" ref="N302:N307" si="80">L302*1.25/2</f>
        <v>55000</v>
      </c>
      <c r="O302" s="25"/>
      <c r="P302" s="66"/>
      <c r="T302" s="178"/>
    </row>
    <row r="303" spans="1:20" ht="35.1" customHeight="1" x14ac:dyDescent="0.25">
      <c r="A303" s="19"/>
      <c r="B303" s="20"/>
      <c r="C303" s="20"/>
      <c r="D303" s="20"/>
      <c r="E303" s="20"/>
      <c r="F303" s="20"/>
      <c r="G303" s="22"/>
      <c r="H303" s="23" t="s">
        <v>57</v>
      </c>
      <c r="I303" s="50">
        <f>45000*2</f>
        <v>90000</v>
      </c>
      <c r="J303" s="50">
        <v>0</v>
      </c>
      <c r="K303" s="50">
        <v>-6000</v>
      </c>
      <c r="L303" s="50">
        <f t="shared" si="72"/>
        <v>84000</v>
      </c>
      <c r="M303" s="24">
        <f t="shared" si="70"/>
        <v>105000</v>
      </c>
      <c r="N303" s="24">
        <f t="shared" si="80"/>
        <v>52500</v>
      </c>
      <c r="O303" s="25"/>
      <c r="P303" s="66"/>
      <c r="T303" s="178"/>
    </row>
    <row r="304" spans="1:20" ht="35.1" customHeight="1" x14ac:dyDescent="0.25">
      <c r="A304" s="19"/>
      <c r="B304" s="20"/>
      <c r="C304" s="20"/>
      <c r="D304" s="20"/>
      <c r="E304" s="20"/>
      <c r="F304" s="20"/>
      <c r="G304" s="22"/>
      <c r="H304" s="23" t="s">
        <v>169</v>
      </c>
      <c r="I304" s="50">
        <v>12000</v>
      </c>
      <c r="J304" s="50">
        <v>0</v>
      </c>
      <c r="K304" s="50">
        <v>-200</v>
      </c>
      <c r="L304" s="50">
        <f t="shared" si="72"/>
        <v>11800</v>
      </c>
      <c r="M304" s="24">
        <f t="shared" si="70"/>
        <v>14750</v>
      </c>
      <c r="N304" s="24">
        <f t="shared" si="80"/>
        <v>7375</v>
      </c>
      <c r="O304" s="25"/>
      <c r="P304" s="66"/>
      <c r="T304" s="178"/>
    </row>
    <row r="305" spans="1:20" ht="35.1" customHeight="1" x14ac:dyDescent="0.25">
      <c r="A305" s="19"/>
      <c r="B305" s="20"/>
      <c r="C305" s="20"/>
      <c r="D305" s="20"/>
      <c r="E305" s="20"/>
      <c r="F305" s="20"/>
      <c r="G305" s="22"/>
      <c r="H305" s="23" t="s">
        <v>58</v>
      </c>
      <c r="I305" s="50">
        <v>8000</v>
      </c>
      <c r="J305" s="50">
        <v>0</v>
      </c>
      <c r="K305" s="50">
        <v>14000</v>
      </c>
      <c r="L305" s="50">
        <f t="shared" si="72"/>
        <v>22000</v>
      </c>
      <c r="M305" s="24">
        <f t="shared" si="70"/>
        <v>27500</v>
      </c>
      <c r="N305" s="24">
        <f t="shared" si="80"/>
        <v>13750</v>
      </c>
      <c r="O305" s="25"/>
      <c r="P305" s="66"/>
      <c r="T305" s="178"/>
    </row>
    <row r="306" spans="1:20" ht="35.1" customHeight="1" x14ac:dyDescent="0.25">
      <c r="A306" s="19"/>
      <c r="B306" s="20"/>
      <c r="C306" s="20"/>
      <c r="D306" s="20"/>
      <c r="E306" s="20"/>
      <c r="F306" s="20"/>
      <c r="G306" s="22"/>
      <c r="H306" s="23" t="s">
        <v>293</v>
      </c>
      <c r="I306" s="50">
        <v>35000</v>
      </c>
      <c r="J306" s="50">
        <v>0</v>
      </c>
      <c r="K306" s="50">
        <v>-20200</v>
      </c>
      <c r="L306" s="50">
        <f t="shared" si="72"/>
        <v>14800</v>
      </c>
      <c r="M306" s="24">
        <f t="shared" si="70"/>
        <v>18500</v>
      </c>
      <c r="N306" s="24">
        <f t="shared" si="80"/>
        <v>9250</v>
      </c>
      <c r="O306" s="25"/>
      <c r="P306" s="66"/>
      <c r="T306" s="178"/>
    </row>
    <row r="307" spans="1:20" ht="35.1" customHeight="1" x14ac:dyDescent="0.25">
      <c r="A307" s="19"/>
      <c r="B307" s="20"/>
      <c r="C307" s="20"/>
      <c r="D307" s="20"/>
      <c r="E307" s="20"/>
      <c r="F307" s="20"/>
      <c r="G307" s="22"/>
      <c r="H307" s="23" t="s">
        <v>207</v>
      </c>
      <c r="I307" s="50">
        <v>4000</v>
      </c>
      <c r="J307" s="50">
        <v>0</v>
      </c>
      <c r="K307" s="50">
        <v>2400</v>
      </c>
      <c r="L307" s="50">
        <f t="shared" si="72"/>
        <v>6400</v>
      </c>
      <c r="M307" s="24">
        <f t="shared" si="70"/>
        <v>8000</v>
      </c>
      <c r="N307" s="24">
        <f t="shared" si="80"/>
        <v>4000</v>
      </c>
      <c r="O307" s="25"/>
      <c r="P307" s="66"/>
      <c r="T307" s="178"/>
    </row>
    <row r="308" spans="1:20" ht="35.1" customHeight="1" x14ac:dyDescent="0.25">
      <c r="A308" s="67"/>
      <c r="B308" s="68" t="s">
        <v>194</v>
      </c>
      <c r="C308" s="68" t="s">
        <v>7</v>
      </c>
      <c r="D308" s="68"/>
      <c r="E308" s="68"/>
      <c r="F308" s="68"/>
      <c r="G308" s="70">
        <v>3251312</v>
      </c>
      <c r="H308" s="76" t="s">
        <v>499</v>
      </c>
      <c r="I308" s="72">
        <v>6000</v>
      </c>
      <c r="J308" s="72">
        <v>0</v>
      </c>
      <c r="K308" s="72">
        <v>0</v>
      </c>
      <c r="L308" s="72">
        <f t="shared" si="72"/>
        <v>6000</v>
      </c>
      <c r="M308" s="72">
        <f t="shared" si="70"/>
        <v>7500</v>
      </c>
      <c r="N308" s="72">
        <f>L308</f>
        <v>6000</v>
      </c>
      <c r="O308" s="73" t="s">
        <v>177</v>
      </c>
      <c r="P308" s="74"/>
      <c r="T308" s="178"/>
    </row>
    <row r="309" spans="1:20" ht="35.1" customHeight="1" x14ac:dyDescent="0.25">
      <c r="A309" s="67"/>
      <c r="B309" s="68" t="s">
        <v>122</v>
      </c>
      <c r="C309" s="68" t="s">
        <v>7</v>
      </c>
      <c r="D309" s="68"/>
      <c r="E309" s="68"/>
      <c r="F309" s="68"/>
      <c r="G309" s="70">
        <v>3251320</v>
      </c>
      <c r="H309" s="76" t="s">
        <v>500</v>
      </c>
      <c r="I309" s="72">
        <v>20000</v>
      </c>
      <c r="J309" s="72">
        <v>0</v>
      </c>
      <c r="K309" s="72">
        <v>0</v>
      </c>
      <c r="L309" s="72">
        <f t="shared" si="72"/>
        <v>20000</v>
      </c>
      <c r="M309" s="72">
        <f t="shared" si="70"/>
        <v>25000</v>
      </c>
      <c r="N309" s="72">
        <f>L309</f>
        <v>20000</v>
      </c>
      <c r="O309" s="73" t="s">
        <v>177</v>
      </c>
      <c r="P309" s="74"/>
      <c r="T309" s="178"/>
    </row>
    <row r="310" spans="1:20" ht="35.1" customHeight="1" x14ac:dyDescent="0.25">
      <c r="A310" s="67" t="s">
        <v>530</v>
      </c>
      <c r="B310" s="68" t="s">
        <v>529</v>
      </c>
      <c r="C310" s="68" t="s">
        <v>7</v>
      </c>
      <c r="D310" s="68"/>
      <c r="E310" s="68"/>
      <c r="F310" s="68"/>
      <c r="G310" s="70">
        <v>3251320</v>
      </c>
      <c r="H310" s="76" t="s">
        <v>528</v>
      </c>
      <c r="I310" s="72">
        <v>0</v>
      </c>
      <c r="J310" s="72">
        <v>0</v>
      </c>
      <c r="K310" s="72">
        <v>8500</v>
      </c>
      <c r="L310" s="72">
        <f t="shared" si="72"/>
        <v>8500</v>
      </c>
      <c r="M310" s="72">
        <f>L310*1.25</f>
        <v>10625</v>
      </c>
      <c r="N310" s="72">
        <f>L310</f>
        <v>8500</v>
      </c>
      <c r="O310" s="73" t="s">
        <v>177</v>
      </c>
      <c r="P310" s="74"/>
      <c r="T310" s="178"/>
    </row>
    <row r="311" spans="1:20" ht="35.1" customHeight="1" x14ac:dyDescent="0.25">
      <c r="A311" s="67"/>
      <c r="B311" s="68"/>
      <c r="C311" s="68"/>
      <c r="D311" s="68"/>
      <c r="E311" s="68"/>
      <c r="F311" s="68"/>
      <c r="G311" s="70">
        <v>3251333</v>
      </c>
      <c r="H311" s="76" t="s">
        <v>501</v>
      </c>
      <c r="I311" s="72">
        <f>I312+I319+I332+I331+I336+I335+I330</f>
        <v>962500</v>
      </c>
      <c r="J311" s="72">
        <f t="shared" ref="J311:N311" si="81">J312+J319+J332+J331+J336+J335+J330</f>
        <v>175000</v>
      </c>
      <c r="K311" s="72">
        <f>K312+K319+K332+K331+K336+K335+K330</f>
        <v>-28000</v>
      </c>
      <c r="L311" s="72">
        <f t="shared" si="81"/>
        <v>1109500</v>
      </c>
      <c r="M311" s="72">
        <f t="shared" si="81"/>
        <v>1386875</v>
      </c>
      <c r="N311" s="72">
        <f t="shared" si="81"/>
        <v>822812.5</v>
      </c>
      <c r="O311" s="73"/>
      <c r="P311" s="74"/>
      <c r="T311" s="178"/>
    </row>
    <row r="312" spans="1:20" ht="45" x14ac:dyDescent="0.25">
      <c r="A312" s="40" t="s">
        <v>470</v>
      </c>
      <c r="B312" s="41" t="s">
        <v>123</v>
      </c>
      <c r="C312" s="41" t="s">
        <v>8</v>
      </c>
      <c r="D312" s="41" t="s">
        <v>105</v>
      </c>
      <c r="E312" s="42" t="s">
        <v>305</v>
      </c>
      <c r="F312" s="41" t="s">
        <v>13</v>
      </c>
      <c r="G312" s="43">
        <v>3251333</v>
      </c>
      <c r="H312" s="78" t="s">
        <v>531</v>
      </c>
      <c r="I312" s="45">
        <f>SUM(I313:I318)</f>
        <v>378500</v>
      </c>
      <c r="J312" s="45">
        <f t="shared" ref="J312:N312" si="82">SUM(J313:J318)</f>
        <v>0</v>
      </c>
      <c r="K312" s="45">
        <f t="shared" si="82"/>
        <v>0</v>
      </c>
      <c r="L312" s="45">
        <f t="shared" si="82"/>
        <v>378500</v>
      </c>
      <c r="M312" s="45">
        <f t="shared" si="82"/>
        <v>473125</v>
      </c>
      <c r="N312" s="45">
        <f t="shared" si="82"/>
        <v>236562.5</v>
      </c>
      <c r="O312" s="45"/>
      <c r="P312" s="47" t="s">
        <v>202</v>
      </c>
      <c r="T312" s="178"/>
    </row>
    <row r="313" spans="1:20" ht="35.1" customHeight="1" x14ac:dyDescent="0.25">
      <c r="A313" s="19"/>
      <c r="B313" s="20"/>
      <c r="C313" s="20"/>
      <c r="D313" s="20"/>
      <c r="E313" s="20"/>
      <c r="F313" s="20"/>
      <c r="G313" s="22"/>
      <c r="H313" s="97" t="s">
        <v>246</v>
      </c>
      <c r="I313" s="50">
        <v>170000</v>
      </c>
      <c r="J313" s="50">
        <v>0</v>
      </c>
      <c r="K313" s="50">
        <v>0</v>
      </c>
      <c r="L313" s="50">
        <f t="shared" si="72"/>
        <v>170000</v>
      </c>
      <c r="M313" s="24">
        <f t="shared" si="70"/>
        <v>212500</v>
      </c>
      <c r="N313" s="50">
        <f>L313*1.25/2</f>
        <v>106250</v>
      </c>
      <c r="O313" s="25"/>
      <c r="P313" s="66"/>
      <c r="T313" s="178"/>
    </row>
    <row r="314" spans="1:20" ht="35.1" customHeight="1" x14ac:dyDescent="0.25">
      <c r="A314" s="19"/>
      <c r="B314" s="20"/>
      <c r="C314" s="20"/>
      <c r="D314" s="20"/>
      <c r="E314" s="20"/>
      <c r="F314" s="20"/>
      <c r="G314" s="22" t="s">
        <v>0</v>
      </c>
      <c r="H314" s="97" t="s">
        <v>247</v>
      </c>
      <c r="I314" s="50">
        <v>143000</v>
      </c>
      <c r="J314" s="50">
        <v>0</v>
      </c>
      <c r="K314" s="50">
        <v>0</v>
      </c>
      <c r="L314" s="50">
        <f t="shared" si="72"/>
        <v>143000</v>
      </c>
      <c r="M314" s="24">
        <f t="shared" si="70"/>
        <v>178750</v>
      </c>
      <c r="N314" s="50">
        <f t="shared" ref="N314:N329" si="83">L314*1.25/2</f>
        <v>89375</v>
      </c>
      <c r="O314" s="25"/>
      <c r="P314" s="66"/>
      <c r="T314" s="178"/>
    </row>
    <row r="315" spans="1:20" ht="35.1" customHeight="1" x14ac:dyDescent="0.25">
      <c r="A315" s="19"/>
      <c r="B315" s="20"/>
      <c r="C315" s="20"/>
      <c r="D315" s="20"/>
      <c r="E315" s="20"/>
      <c r="F315" s="20"/>
      <c r="G315" s="22"/>
      <c r="H315" s="97" t="s">
        <v>248</v>
      </c>
      <c r="I315" s="50">
        <v>32000</v>
      </c>
      <c r="J315" s="50">
        <v>0</v>
      </c>
      <c r="K315" s="50">
        <v>0</v>
      </c>
      <c r="L315" s="50">
        <f t="shared" si="72"/>
        <v>32000</v>
      </c>
      <c r="M315" s="24">
        <f t="shared" si="70"/>
        <v>40000</v>
      </c>
      <c r="N315" s="50">
        <f t="shared" si="83"/>
        <v>20000</v>
      </c>
      <c r="O315" s="25"/>
      <c r="P315" s="66"/>
      <c r="T315" s="178"/>
    </row>
    <row r="316" spans="1:20" ht="35.1" customHeight="1" x14ac:dyDescent="0.25">
      <c r="A316" s="19"/>
      <c r="B316" s="20"/>
      <c r="C316" s="20"/>
      <c r="D316" s="20"/>
      <c r="E316" s="20"/>
      <c r="F316" s="20"/>
      <c r="G316" s="22"/>
      <c r="H316" s="97" t="s">
        <v>58</v>
      </c>
      <c r="I316" s="50">
        <v>25000</v>
      </c>
      <c r="J316" s="50">
        <v>0</v>
      </c>
      <c r="K316" s="50">
        <v>0</v>
      </c>
      <c r="L316" s="50">
        <f t="shared" si="72"/>
        <v>25000</v>
      </c>
      <c r="M316" s="24">
        <f t="shared" si="70"/>
        <v>31250</v>
      </c>
      <c r="N316" s="50">
        <f t="shared" si="83"/>
        <v>15625</v>
      </c>
      <c r="O316" s="25"/>
      <c r="P316" s="66"/>
      <c r="T316" s="178"/>
    </row>
    <row r="317" spans="1:20" ht="35.1" customHeight="1" x14ac:dyDescent="0.25">
      <c r="A317" s="19"/>
      <c r="B317" s="20"/>
      <c r="C317" s="20"/>
      <c r="D317" s="20"/>
      <c r="E317" s="20"/>
      <c r="F317" s="20"/>
      <c r="G317" s="22"/>
      <c r="H317" s="97" t="s">
        <v>59</v>
      </c>
      <c r="I317" s="50">
        <v>5000</v>
      </c>
      <c r="J317" s="50">
        <v>0</v>
      </c>
      <c r="K317" s="50">
        <v>0</v>
      </c>
      <c r="L317" s="50">
        <f t="shared" si="72"/>
        <v>5000</v>
      </c>
      <c r="M317" s="24">
        <f t="shared" si="70"/>
        <v>6250</v>
      </c>
      <c r="N317" s="50">
        <f t="shared" si="83"/>
        <v>3125</v>
      </c>
      <c r="O317" s="25"/>
      <c r="P317" s="66"/>
      <c r="T317" s="178"/>
    </row>
    <row r="318" spans="1:20" ht="35.1" customHeight="1" x14ac:dyDescent="0.25">
      <c r="A318" s="19"/>
      <c r="B318" s="20"/>
      <c r="C318" s="20"/>
      <c r="D318" s="20"/>
      <c r="E318" s="20"/>
      <c r="F318" s="20"/>
      <c r="G318" s="22"/>
      <c r="H318" s="97" t="s">
        <v>60</v>
      </c>
      <c r="I318" s="50">
        <v>3500</v>
      </c>
      <c r="J318" s="50">
        <v>0</v>
      </c>
      <c r="K318" s="50">
        <v>0</v>
      </c>
      <c r="L318" s="50">
        <f t="shared" si="72"/>
        <v>3500</v>
      </c>
      <c r="M318" s="24">
        <f>L318*1.25</f>
        <v>4375</v>
      </c>
      <c r="N318" s="50">
        <f t="shared" si="83"/>
        <v>2187.5</v>
      </c>
      <c r="O318" s="25"/>
      <c r="P318" s="66"/>
      <c r="T318" s="178"/>
    </row>
    <row r="319" spans="1:20" ht="45" x14ac:dyDescent="0.25">
      <c r="A319" s="40" t="s">
        <v>432</v>
      </c>
      <c r="B319" s="41" t="s">
        <v>123</v>
      </c>
      <c r="C319" s="41" t="s">
        <v>8</v>
      </c>
      <c r="D319" s="41" t="s">
        <v>105</v>
      </c>
      <c r="E319" s="42" t="s">
        <v>305</v>
      </c>
      <c r="F319" s="41" t="s">
        <v>13</v>
      </c>
      <c r="G319" s="43">
        <v>3251333</v>
      </c>
      <c r="H319" s="44" t="s">
        <v>510</v>
      </c>
      <c r="I319" s="45">
        <f>SUM(I320:I329)</f>
        <v>464000</v>
      </c>
      <c r="J319" s="45">
        <f t="shared" ref="J319:N319" si="84">SUM(J320:J329)</f>
        <v>60000</v>
      </c>
      <c r="K319" s="45">
        <f t="shared" si="84"/>
        <v>0</v>
      </c>
      <c r="L319" s="45">
        <f t="shared" si="84"/>
        <v>524000</v>
      </c>
      <c r="M319" s="45">
        <f t="shared" si="84"/>
        <v>655000</v>
      </c>
      <c r="N319" s="45">
        <f t="shared" si="84"/>
        <v>327500</v>
      </c>
      <c r="O319" s="46" t="s">
        <v>177</v>
      </c>
      <c r="P319" s="47" t="s">
        <v>202</v>
      </c>
      <c r="T319" s="178"/>
    </row>
    <row r="320" spans="1:20" ht="35.1" customHeight="1" x14ac:dyDescent="0.25">
      <c r="A320" s="19"/>
      <c r="B320" s="20"/>
      <c r="C320" s="20"/>
      <c r="D320" s="55"/>
      <c r="E320" s="48"/>
      <c r="F320" s="48"/>
      <c r="G320" s="49"/>
      <c r="H320" s="23" t="s">
        <v>166</v>
      </c>
      <c r="I320" s="50">
        <v>30000</v>
      </c>
      <c r="J320" s="50">
        <v>0</v>
      </c>
      <c r="K320" s="50">
        <v>0</v>
      </c>
      <c r="L320" s="50">
        <f t="shared" si="72"/>
        <v>30000</v>
      </c>
      <c r="M320" s="50">
        <f t="shared" ref="M320:M331" si="85">L320*1.25</f>
        <v>37500</v>
      </c>
      <c r="N320" s="50">
        <f t="shared" si="83"/>
        <v>18750</v>
      </c>
      <c r="O320" s="51"/>
      <c r="P320" s="26"/>
      <c r="T320" s="178"/>
    </row>
    <row r="321" spans="1:20" ht="35.1" customHeight="1" x14ac:dyDescent="0.25">
      <c r="A321" s="19"/>
      <c r="B321" s="20"/>
      <c r="C321" s="20"/>
      <c r="D321" s="48"/>
      <c r="E321" s="48"/>
      <c r="F321" s="48"/>
      <c r="G321" s="49"/>
      <c r="H321" s="23" t="s">
        <v>245</v>
      </c>
      <c r="I321" s="50">
        <v>40000</v>
      </c>
      <c r="J321" s="50">
        <v>0</v>
      </c>
      <c r="K321" s="50">
        <v>0</v>
      </c>
      <c r="L321" s="50">
        <f t="shared" si="72"/>
        <v>40000</v>
      </c>
      <c r="M321" s="50">
        <f t="shared" si="85"/>
        <v>50000</v>
      </c>
      <c r="N321" s="50">
        <f t="shared" si="83"/>
        <v>25000</v>
      </c>
      <c r="O321" s="51"/>
      <c r="P321" s="26"/>
      <c r="T321" s="178"/>
    </row>
    <row r="322" spans="1:20" ht="35.1" customHeight="1" x14ac:dyDescent="0.25">
      <c r="A322" s="98"/>
      <c r="B322" s="27"/>
      <c r="C322" s="27"/>
      <c r="D322" s="48"/>
      <c r="E322" s="48"/>
      <c r="F322" s="48"/>
      <c r="G322" s="49"/>
      <c r="H322" s="23" t="s">
        <v>61</v>
      </c>
      <c r="I322" s="50">
        <v>140000</v>
      </c>
      <c r="J322" s="50">
        <v>60000</v>
      </c>
      <c r="K322" s="50">
        <v>0</v>
      </c>
      <c r="L322" s="50">
        <f t="shared" si="72"/>
        <v>200000</v>
      </c>
      <c r="M322" s="50">
        <f t="shared" si="85"/>
        <v>250000</v>
      </c>
      <c r="N322" s="50">
        <f t="shared" si="83"/>
        <v>125000</v>
      </c>
      <c r="O322" s="51"/>
      <c r="P322" s="26"/>
      <c r="T322" s="178"/>
    </row>
    <row r="323" spans="1:20" ht="35.1" customHeight="1" x14ac:dyDescent="0.25">
      <c r="A323" s="98"/>
      <c r="B323" s="27"/>
      <c r="C323" s="27"/>
      <c r="D323" s="48"/>
      <c r="E323" s="48"/>
      <c r="F323" s="48"/>
      <c r="G323" s="49"/>
      <c r="H323" s="23" t="s">
        <v>112</v>
      </c>
      <c r="I323" s="50">
        <v>70000</v>
      </c>
      <c r="J323" s="50">
        <v>-3500</v>
      </c>
      <c r="K323" s="50">
        <v>0</v>
      </c>
      <c r="L323" s="50">
        <f t="shared" si="72"/>
        <v>66500</v>
      </c>
      <c r="M323" s="50">
        <f t="shared" si="85"/>
        <v>83125</v>
      </c>
      <c r="N323" s="50">
        <f t="shared" si="83"/>
        <v>41562.5</v>
      </c>
      <c r="O323" s="51"/>
      <c r="P323" s="26"/>
      <c r="T323" s="178"/>
    </row>
    <row r="324" spans="1:20" ht="35.1" customHeight="1" x14ac:dyDescent="0.25">
      <c r="A324" s="98"/>
      <c r="B324" s="27"/>
      <c r="C324" s="27"/>
      <c r="D324" s="48"/>
      <c r="E324" s="48"/>
      <c r="F324" s="48"/>
      <c r="G324" s="49"/>
      <c r="H324" s="23" t="s">
        <v>170</v>
      </c>
      <c r="I324" s="50">
        <v>30000</v>
      </c>
      <c r="J324" s="50">
        <v>0</v>
      </c>
      <c r="K324" s="50">
        <v>0</v>
      </c>
      <c r="L324" s="50">
        <f t="shared" si="72"/>
        <v>30000</v>
      </c>
      <c r="M324" s="50">
        <f t="shared" si="85"/>
        <v>37500</v>
      </c>
      <c r="N324" s="50">
        <f t="shared" si="83"/>
        <v>18750</v>
      </c>
      <c r="O324" s="51"/>
      <c r="P324" s="26"/>
      <c r="T324" s="178"/>
    </row>
    <row r="325" spans="1:20" ht="35.1" customHeight="1" x14ac:dyDescent="0.25">
      <c r="A325" s="98"/>
      <c r="B325" s="27"/>
      <c r="C325" s="27"/>
      <c r="D325" s="48"/>
      <c r="E325" s="48"/>
      <c r="F325" s="48"/>
      <c r="G325" s="49"/>
      <c r="H325" s="99" t="s">
        <v>171</v>
      </c>
      <c r="I325" s="50">
        <v>12000</v>
      </c>
      <c r="J325" s="50">
        <v>0</v>
      </c>
      <c r="K325" s="50">
        <v>0</v>
      </c>
      <c r="L325" s="50">
        <f t="shared" si="72"/>
        <v>12000</v>
      </c>
      <c r="M325" s="50">
        <f t="shared" si="85"/>
        <v>15000</v>
      </c>
      <c r="N325" s="50">
        <f t="shared" si="83"/>
        <v>7500</v>
      </c>
      <c r="O325" s="51"/>
      <c r="P325" s="26"/>
      <c r="T325" s="178"/>
    </row>
    <row r="326" spans="1:20" ht="35.1" customHeight="1" x14ac:dyDescent="0.25">
      <c r="A326" s="54"/>
      <c r="B326" s="48"/>
      <c r="C326" s="48"/>
      <c r="D326" s="48"/>
      <c r="E326" s="58"/>
      <c r="F326" s="48"/>
      <c r="G326" s="49"/>
      <c r="H326" s="23" t="s">
        <v>358</v>
      </c>
      <c r="I326" s="50">
        <v>40000</v>
      </c>
      <c r="J326" s="50">
        <v>3000</v>
      </c>
      <c r="K326" s="50">
        <v>0</v>
      </c>
      <c r="L326" s="50">
        <f t="shared" si="72"/>
        <v>43000</v>
      </c>
      <c r="M326" s="50">
        <f t="shared" si="85"/>
        <v>53750</v>
      </c>
      <c r="N326" s="50">
        <f t="shared" si="83"/>
        <v>26875</v>
      </c>
      <c r="O326" s="51"/>
      <c r="P326" s="26"/>
      <c r="T326" s="178"/>
    </row>
    <row r="327" spans="1:20" ht="35.1" customHeight="1" x14ac:dyDescent="0.25">
      <c r="A327" s="54"/>
      <c r="B327" s="55"/>
      <c r="C327" s="55"/>
      <c r="D327" s="55"/>
      <c r="E327" s="100"/>
      <c r="F327" s="55"/>
      <c r="G327" s="56"/>
      <c r="H327" s="23" t="s">
        <v>484</v>
      </c>
      <c r="I327" s="50">
        <v>10000</v>
      </c>
      <c r="J327" s="50">
        <v>0</v>
      </c>
      <c r="K327" s="50">
        <v>0</v>
      </c>
      <c r="L327" s="50">
        <f t="shared" ref="L327:L361" si="86">I327+J327+K327</f>
        <v>10000</v>
      </c>
      <c r="M327" s="50">
        <f t="shared" si="85"/>
        <v>12500</v>
      </c>
      <c r="N327" s="50">
        <f t="shared" si="83"/>
        <v>6250</v>
      </c>
      <c r="O327" s="51"/>
      <c r="P327" s="26"/>
      <c r="T327" s="178"/>
    </row>
    <row r="328" spans="1:20" ht="35.1" customHeight="1" x14ac:dyDescent="0.25">
      <c r="A328" s="19"/>
      <c r="B328" s="20"/>
      <c r="C328" s="22"/>
      <c r="D328" s="49"/>
      <c r="E328" s="101"/>
      <c r="F328" s="49"/>
      <c r="G328" s="49"/>
      <c r="H328" s="99" t="s">
        <v>303</v>
      </c>
      <c r="I328" s="50">
        <v>12000</v>
      </c>
      <c r="J328" s="50">
        <v>500</v>
      </c>
      <c r="K328" s="50">
        <v>0</v>
      </c>
      <c r="L328" s="50">
        <f t="shared" si="86"/>
        <v>12500</v>
      </c>
      <c r="M328" s="50">
        <f t="shared" si="85"/>
        <v>15625</v>
      </c>
      <c r="N328" s="50">
        <f t="shared" si="83"/>
        <v>7812.5</v>
      </c>
      <c r="O328" s="51"/>
      <c r="P328" s="26"/>
      <c r="T328" s="178"/>
    </row>
    <row r="329" spans="1:20" ht="35.1" customHeight="1" x14ac:dyDescent="0.25">
      <c r="A329" s="19"/>
      <c r="B329" s="20"/>
      <c r="C329" s="22"/>
      <c r="D329" s="49"/>
      <c r="E329" s="101"/>
      <c r="F329" s="49"/>
      <c r="G329" s="49"/>
      <c r="H329" s="99" t="s">
        <v>485</v>
      </c>
      <c r="I329" s="50">
        <v>80000</v>
      </c>
      <c r="J329" s="50">
        <v>0</v>
      </c>
      <c r="K329" s="50">
        <v>0</v>
      </c>
      <c r="L329" s="50">
        <f t="shared" si="86"/>
        <v>80000</v>
      </c>
      <c r="M329" s="50">
        <f t="shared" si="85"/>
        <v>100000</v>
      </c>
      <c r="N329" s="50">
        <f t="shared" si="83"/>
        <v>50000</v>
      </c>
      <c r="O329" s="51"/>
      <c r="P329" s="26"/>
      <c r="T329" s="178"/>
    </row>
    <row r="330" spans="1:20" ht="35.1" customHeight="1" x14ac:dyDescent="0.25">
      <c r="A330" s="40" t="s">
        <v>535</v>
      </c>
      <c r="B330" s="41" t="s">
        <v>123</v>
      </c>
      <c r="C330" s="41" t="s">
        <v>7</v>
      </c>
      <c r="D330" s="43"/>
      <c r="E330" s="102"/>
      <c r="F330" s="43"/>
      <c r="G330" s="43">
        <v>3251333</v>
      </c>
      <c r="H330" s="44" t="s">
        <v>61</v>
      </c>
      <c r="I330" s="45">
        <v>0</v>
      </c>
      <c r="J330" s="45">
        <v>0</v>
      </c>
      <c r="K330" s="45">
        <v>26000</v>
      </c>
      <c r="L330" s="45">
        <f>I330+J330+K330</f>
        <v>26000</v>
      </c>
      <c r="M330" s="45">
        <f>L330*1.25</f>
        <v>32500</v>
      </c>
      <c r="N330" s="45">
        <f>L330*1.25</f>
        <v>32500</v>
      </c>
      <c r="O330" s="46" t="s">
        <v>177</v>
      </c>
      <c r="P330" s="47"/>
      <c r="T330" s="178"/>
    </row>
    <row r="331" spans="1:20" ht="35.1" customHeight="1" x14ac:dyDescent="0.25">
      <c r="A331" s="40" t="s">
        <v>465</v>
      </c>
      <c r="B331" s="41" t="s">
        <v>123</v>
      </c>
      <c r="C331" s="41" t="s">
        <v>7</v>
      </c>
      <c r="D331" s="43"/>
      <c r="E331" s="102"/>
      <c r="F331" s="43"/>
      <c r="G331" s="43">
        <v>3251333</v>
      </c>
      <c r="H331" s="78" t="s">
        <v>511</v>
      </c>
      <c r="I331" s="45">
        <v>0</v>
      </c>
      <c r="J331" s="45">
        <v>15000</v>
      </c>
      <c r="K331" s="45">
        <v>0</v>
      </c>
      <c r="L331" s="45">
        <f t="shared" si="86"/>
        <v>15000</v>
      </c>
      <c r="M331" s="45">
        <f t="shared" si="85"/>
        <v>18750</v>
      </c>
      <c r="N331" s="45">
        <f>L331*1.25</f>
        <v>18750</v>
      </c>
      <c r="O331" s="46" t="s">
        <v>177</v>
      </c>
      <c r="P331" s="47"/>
      <c r="T331" s="178"/>
    </row>
    <row r="332" spans="1:20" ht="45" x14ac:dyDescent="0.25">
      <c r="A332" s="40"/>
      <c r="B332" s="41" t="s">
        <v>118</v>
      </c>
      <c r="C332" s="41" t="s">
        <v>8</v>
      </c>
      <c r="D332" s="41" t="s">
        <v>9</v>
      </c>
      <c r="E332" s="42" t="s">
        <v>306</v>
      </c>
      <c r="F332" s="41" t="s">
        <v>10</v>
      </c>
      <c r="G332" s="43">
        <v>3251333</v>
      </c>
      <c r="H332" s="44" t="s">
        <v>512</v>
      </c>
      <c r="I332" s="45">
        <f>SUM(I333:I334)</f>
        <v>120000</v>
      </c>
      <c r="J332" s="45">
        <f t="shared" ref="J332:N332" si="87">SUM(J333:J334)</f>
        <v>0</v>
      </c>
      <c r="K332" s="45">
        <f t="shared" si="87"/>
        <v>-60000</v>
      </c>
      <c r="L332" s="45">
        <f t="shared" si="87"/>
        <v>60000</v>
      </c>
      <c r="M332" s="45">
        <f t="shared" si="87"/>
        <v>75000</v>
      </c>
      <c r="N332" s="45">
        <f t="shared" si="87"/>
        <v>75000</v>
      </c>
      <c r="O332" s="46" t="s">
        <v>177</v>
      </c>
      <c r="P332" s="47" t="s">
        <v>202</v>
      </c>
      <c r="T332" s="178"/>
    </row>
    <row r="333" spans="1:20" ht="47.25" customHeight="1" x14ac:dyDescent="0.25">
      <c r="A333" s="98"/>
      <c r="B333" s="27"/>
      <c r="C333" s="27"/>
      <c r="D333" s="27"/>
      <c r="E333" s="27"/>
      <c r="F333" s="27"/>
      <c r="G333" s="22"/>
      <c r="H333" s="103" t="s">
        <v>250</v>
      </c>
      <c r="I333" s="24">
        <v>80000</v>
      </c>
      <c r="J333" s="24">
        <v>0</v>
      </c>
      <c r="K333" s="24">
        <v>-60000</v>
      </c>
      <c r="L333" s="24">
        <f t="shared" si="86"/>
        <v>20000</v>
      </c>
      <c r="M333" s="24">
        <f t="shared" ref="M333:M338" si="88">L333*1.25</f>
        <v>25000</v>
      </c>
      <c r="N333" s="24">
        <f>L333*1.25</f>
        <v>25000</v>
      </c>
      <c r="O333" s="25"/>
      <c r="P333" s="104"/>
      <c r="T333" s="178"/>
    </row>
    <row r="334" spans="1:20" ht="35.1" customHeight="1" x14ac:dyDescent="0.25">
      <c r="A334" s="98"/>
      <c r="B334" s="27"/>
      <c r="C334" s="27"/>
      <c r="D334" s="27"/>
      <c r="E334" s="27"/>
      <c r="F334" s="27"/>
      <c r="G334" s="22"/>
      <c r="H334" s="103" t="s">
        <v>251</v>
      </c>
      <c r="I334" s="24">
        <v>40000</v>
      </c>
      <c r="J334" s="24">
        <v>0</v>
      </c>
      <c r="K334" s="24">
        <v>0</v>
      </c>
      <c r="L334" s="24">
        <f t="shared" si="86"/>
        <v>40000</v>
      </c>
      <c r="M334" s="24">
        <f t="shared" si="88"/>
        <v>50000</v>
      </c>
      <c r="N334" s="24">
        <f>L334*1.25</f>
        <v>50000</v>
      </c>
      <c r="O334" s="25"/>
      <c r="P334" s="104"/>
      <c r="T334" s="178"/>
    </row>
    <row r="335" spans="1:20" ht="35.1" customHeight="1" x14ac:dyDescent="0.25">
      <c r="A335" s="40" t="s">
        <v>532</v>
      </c>
      <c r="B335" s="41">
        <v>33694000</v>
      </c>
      <c r="C335" s="41" t="s">
        <v>7</v>
      </c>
      <c r="D335" s="41"/>
      <c r="E335" s="41"/>
      <c r="F335" s="41"/>
      <c r="G335" s="43">
        <v>3251333</v>
      </c>
      <c r="H335" s="78" t="s">
        <v>513</v>
      </c>
      <c r="I335" s="45">
        <v>0</v>
      </c>
      <c r="J335" s="45">
        <v>0</v>
      </c>
      <c r="K335" s="45">
        <v>26000</v>
      </c>
      <c r="L335" s="45">
        <f t="shared" si="86"/>
        <v>26000</v>
      </c>
      <c r="M335" s="45">
        <f t="shared" si="88"/>
        <v>32500</v>
      </c>
      <c r="N335" s="45">
        <f>L335*1.25</f>
        <v>32500</v>
      </c>
      <c r="O335" s="46"/>
      <c r="P335" s="47"/>
      <c r="T335" s="178"/>
    </row>
    <row r="336" spans="1:20" ht="45" x14ac:dyDescent="0.25">
      <c r="A336" s="40"/>
      <c r="B336" s="41" t="s">
        <v>118</v>
      </c>
      <c r="C336" s="41" t="s">
        <v>8</v>
      </c>
      <c r="D336" s="41" t="s">
        <v>9</v>
      </c>
      <c r="E336" s="42" t="s">
        <v>430</v>
      </c>
      <c r="F336" s="41" t="s">
        <v>10</v>
      </c>
      <c r="G336" s="43">
        <v>3251333</v>
      </c>
      <c r="H336" s="78" t="s">
        <v>513</v>
      </c>
      <c r="I336" s="45">
        <v>0</v>
      </c>
      <c r="J336" s="45">
        <v>100000</v>
      </c>
      <c r="K336" s="45">
        <v>-20000</v>
      </c>
      <c r="L336" s="45">
        <f t="shared" si="86"/>
        <v>80000</v>
      </c>
      <c r="M336" s="45">
        <f t="shared" si="88"/>
        <v>100000</v>
      </c>
      <c r="N336" s="45">
        <f>L336*1.25</f>
        <v>100000</v>
      </c>
      <c r="O336" s="46"/>
      <c r="P336" s="47" t="s">
        <v>202</v>
      </c>
      <c r="T336" s="178"/>
    </row>
    <row r="337" spans="1:20" ht="35.1" customHeight="1" x14ac:dyDescent="0.25">
      <c r="A337" s="67" t="s">
        <v>433</v>
      </c>
      <c r="B337" s="68" t="s">
        <v>124</v>
      </c>
      <c r="C337" s="68" t="s">
        <v>7</v>
      </c>
      <c r="D337" s="68"/>
      <c r="E337" s="68"/>
      <c r="F337" s="68"/>
      <c r="G337" s="70">
        <v>3251337</v>
      </c>
      <c r="H337" s="76" t="s">
        <v>502</v>
      </c>
      <c r="I337" s="72">
        <v>19000</v>
      </c>
      <c r="J337" s="72">
        <v>0</v>
      </c>
      <c r="K337" s="72">
        <v>0</v>
      </c>
      <c r="L337" s="72">
        <f t="shared" si="86"/>
        <v>19000</v>
      </c>
      <c r="M337" s="72">
        <f t="shared" si="88"/>
        <v>23750</v>
      </c>
      <c r="N337" s="72">
        <f>L337*1.25</f>
        <v>23750</v>
      </c>
      <c r="O337" s="73" t="s">
        <v>177</v>
      </c>
      <c r="P337" s="74"/>
      <c r="T337" s="178"/>
    </row>
    <row r="338" spans="1:20" ht="35.1" customHeight="1" x14ac:dyDescent="0.25">
      <c r="A338" s="67" t="s">
        <v>533</v>
      </c>
      <c r="B338" s="68" t="s">
        <v>176</v>
      </c>
      <c r="C338" s="68" t="s">
        <v>7</v>
      </c>
      <c r="D338" s="68"/>
      <c r="E338" s="105"/>
      <c r="F338" s="68"/>
      <c r="G338" s="70">
        <v>3251338</v>
      </c>
      <c r="H338" s="76" t="s">
        <v>503</v>
      </c>
      <c r="I338" s="72">
        <v>25000</v>
      </c>
      <c r="J338" s="72">
        <v>0</v>
      </c>
      <c r="K338" s="72">
        <v>0</v>
      </c>
      <c r="L338" s="72">
        <f t="shared" si="86"/>
        <v>25000</v>
      </c>
      <c r="M338" s="72">
        <f t="shared" si="88"/>
        <v>31250</v>
      </c>
      <c r="N338" s="72">
        <f>L338*1.195</f>
        <v>29875</v>
      </c>
      <c r="O338" s="73" t="s">
        <v>177</v>
      </c>
      <c r="P338" s="74"/>
      <c r="T338" s="178"/>
    </row>
    <row r="339" spans="1:20" ht="35.1" customHeight="1" x14ac:dyDescent="0.25">
      <c r="A339" s="67"/>
      <c r="B339" s="68"/>
      <c r="C339" s="68"/>
      <c r="D339" s="68"/>
      <c r="E339" s="105"/>
      <c r="F339" s="68"/>
      <c r="G339" s="70">
        <v>3251339</v>
      </c>
      <c r="H339" s="76" t="s">
        <v>514</v>
      </c>
      <c r="I339" s="72">
        <f>I340+I345</f>
        <v>330000</v>
      </c>
      <c r="J339" s="72">
        <f t="shared" ref="J339:N339" si="89">J340+J345</f>
        <v>36000</v>
      </c>
      <c r="K339" s="72">
        <f t="shared" si="89"/>
        <v>0</v>
      </c>
      <c r="L339" s="72">
        <f t="shared" si="89"/>
        <v>366000</v>
      </c>
      <c r="M339" s="72">
        <f t="shared" si="89"/>
        <v>457500</v>
      </c>
      <c r="N339" s="72">
        <f t="shared" si="89"/>
        <v>245000</v>
      </c>
      <c r="O339" s="73"/>
      <c r="P339" s="74"/>
      <c r="T339" s="178"/>
    </row>
    <row r="340" spans="1:20" ht="45" x14ac:dyDescent="0.25">
      <c r="A340" s="40" t="s">
        <v>434</v>
      </c>
      <c r="B340" s="41" t="s">
        <v>123</v>
      </c>
      <c r="C340" s="41" t="s">
        <v>8</v>
      </c>
      <c r="D340" s="41" t="s">
        <v>105</v>
      </c>
      <c r="E340" s="42" t="s">
        <v>305</v>
      </c>
      <c r="F340" s="41" t="s">
        <v>13</v>
      </c>
      <c r="G340" s="43">
        <v>3251339</v>
      </c>
      <c r="H340" s="44" t="s">
        <v>504</v>
      </c>
      <c r="I340" s="45">
        <f>SUM(I341:I344)</f>
        <v>330000</v>
      </c>
      <c r="J340" s="45">
        <f t="shared" ref="J340:N340" si="90">SUM(J341:J344)</f>
        <v>10000</v>
      </c>
      <c r="K340" s="45">
        <f t="shared" si="90"/>
        <v>0</v>
      </c>
      <c r="L340" s="45">
        <f t="shared" si="90"/>
        <v>340000</v>
      </c>
      <c r="M340" s="45">
        <f t="shared" si="90"/>
        <v>425000</v>
      </c>
      <c r="N340" s="45">
        <f t="shared" si="90"/>
        <v>212500</v>
      </c>
      <c r="O340" s="46"/>
      <c r="P340" s="47" t="s">
        <v>202</v>
      </c>
      <c r="T340" s="178"/>
    </row>
    <row r="341" spans="1:20" ht="35.1" customHeight="1" x14ac:dyDescent="0.25">
      <c r="A341" s="54"/>
      <c r="B341" s="55"/>
      <c r="C341" s="55"/>
      <c r="D341" s="55"/>
      <c r="E341" s="100"/>
      <c r="F341" s="55"/>
      <c r="G341" s="56"/>
      <c r="H341" s="23" t="s">
        <v>64</v>
      </c>
      <c r="I341" s="50">
        <f>55000*2</f>
        <v>110000</v>
      </c>
      <c r="J341" s="50">
        <v>30000</v>
      </c>
      <c r="K341" s="50">
        <v>0</v>
      </c>
      <c r="L341" s="50">
        <f t="shared" si="86"/>
        <v>140000</v>
      </c>
      <c r="M341" s="50">
        <f>L341*1.25</f>
        <v>175000</v>
      </c>
      <c r="N341" s="50">
        <f>L341*1.25/2</f>
        <v>87500</v>
      </c>
      <c r="O341" s="62"/>
      <c r="P341" s="63"/>
      <c r="T341" s="178"/>
    </row>
    <row r="342" spans="1:20" ht="35.1" customHeight="1" x14ac:dyDescent="0.25">
      <c r="A342" s="54"/>
      <c r="B342" s="55"/>
      <c r="C342" s="55"/>
      <c r="D342" s="55"/>
      <c r="E342" s="100"/>
      <c r="F342" s="55"/>
      <c r="G342" s="56"/>
      <c r="H342" s="23" t="s">
        <v>167</v>
      </c>
      <c r="I342" s="50">
        <f>65000*2</f>
        <v>130000</v>
      </c>
      <c r="J342" s="50">
        <v>-20000</v>
      </c>
      <c r="K342" s="50">
        <v>0</v>
      </c>
      <c r="L342" s="50">
        <f t="shared" si="86"/>
        <v>110000</v>
      </c>
      <c r="M342" s="50">
        <f>L342*1.25</f>
        <v>137500</v>
      </c>
      <c r="N342" s="50">
        <f t="shared" ref="N342:N344" si="91">L342*1.25/2</f>
        <v>68750</v>
      </c>
      <c r="O342" s="62"/>
      <c r="P342" s="63"/>
      <c r="T342" s="178"/>
    </row>
    <row r="343" spans="1:20" ht="35.1" customHeight="1" x14ac:dyDescent="0.25">
      <c r="A343" s="54"/>
      <c r="B343" s="55"/>
      <c r="C343" s="55"/>
      <c r="D343" s="55"/>
      <c r="E343" s="100"/>
      <c r="F343" s="55"/>
      <c r="G343" s="56"/>
      <c r="H343" s="23" t="s">
        <v>249</v>
      </c>
      <c r="I343" s="50">
        <v>80000</v>
      </c>
      <c r="J343" s="50">
        <v>0</v>
      </c>
      <c r="K343" s="50">
        <v>0</v>
      </c>
      <c r="L343" s="50">
        <f t="shared" si="86"/>
        <v>80000</v>
      </c>
      <c r="M343" s="50">
        <f>L343*1.25</f>
        <v>100000</v>
      </c>
      <c r="N343" s="50">
        <f t="shared" si="91"/>
        <v>50000</v>
      </c>
      <c r="O343" s="62"/>
      <c r="P343" s="63"/>
      <c r="T343" s="178"/>
    </row>
    <row r="344" spans="1:20" ht="35.1" customHeight="1" x14ac:dyDescent="0.25">
      <c r="A344" s="54"/>
      <c r="B344" s="55"/>
      <c r="C344" s="55"/>
      <c r="D344" s="55"/>
      <c r="E344" s="100"/>
      <c r="F344" s="55"/>
      <c r="G344" s="56"/>
      <c r="H344" s="23" t="s">
        <v>155</v>
      </c>
      <c r="I344" s="50">
        <v>10000</v>
      </c>
      <c r="J344" s="50">
        <v>0</v>
      </c>
      <c r="K344" s="50">
        <v>0</v>
      </c>
      <c r="L344" s="50">
        <f t="shared" si="86"/>
        <v>10000</v>
      </c>
      <c r="M344" s="50">
        <f>L344*1.25</f>
        <v>12500</v>
      </c>
      <c r="N344" s="50">
        <f t="shared" si="91"/>
        <v>6250</v>
      </c>
      <c r="O344" s="62"/>
      <c r="P344" s="63"/>
      <c r="T344" s="178"/>
    </row>
    <row r="345" spans="1:20" s="106" customFormat="1" ht="35.1" customHeight="1" x14ac:dyDescent="0.25">
      <c r="A345" s="40" t="s">
        <v>520</v>
      </c>
      <c r="B345" s="41" t="s">
        <v>123</v>
      </c>
      <c r="C345" s="41" t="s">
        <v>7</v>
      </c>
      <c r="D345" s="41"/>
      <c r="E345" s="42"/>
      <c r="F345" s="41"/>
      <c r="G345" s="43"/>
      <c r="H345" s="44" t="s">
        <v>64</v>
      </c>
      <c r="I345" s="45">
        <v>0</v>
      </c>
      <c r="J345" s="45">
        <v>26000</v>
      </c>
      <c r="K345" s="45">
        <v>0</v>
      </c>
      <c r="L345" s="45">
        <f t="shared" si="86"/>
        <v>26000</v>
      </c>
      <c r="M345" s="45">
        <f>L345*1.25</f>
        <v>32500</v>
      </c>
      <c r="N345" s="45">
        <f>L345*1.25</f>
        <v>32500</v>
      </c>
      <c r="O345" s="46"/>
      <c r="P345" s="47"/>
      <c r="T345" s="178"/>
    </row>
    <row r="346" spans="1:20" ht="35.1" customHeight="1" x14ac:dyDescent="0.25">
      <c r="A346" s="67"/>
      <c r="B346" s="68"/>
      <c r="C346" s="68"/>
      <c r="D346" s="68"/>
      <c r="E346" s="68"/>
      <c r="F346" s="68"/>
      <c r="G346" s="70">
        <v>3251340</v>
      </c>
      <c r="H346" s="76" t="s">
        <v>505</v>
      </c>
      <c r="I346" s="72">
        <f>I347</f>
        <v>24000</v>
      </c>
      <c r="J346" s="72">
        <f t="shared" ref="J346:N346" si="92">J347</f>
        <v>0</v>
      </c>
      <c r="K346" s="72">
        <f t="shared" si="92"/>
        <v>0</v>
      </c>
      <c r="L346" s="72">
        <f t="shared" si="92"/>
        <v>24000</v>
      </c>
      <c r="M346" s="72">
        <f t="shared" si="92"/>
        <v>30000</v>
      </c>
      <c r="N346" s="72">
        <f t="shared" si="92"/>
        <v>30000</v>
      </c>
      <c r="O346" s="73"/>
      <c r="P346" s="74"/>
      <c r="T346" s="178"/>
    </row>
    <row r="347" spans="1:20" s="106" customFormat="1" ht="35.1" customHeight="1" x14ac:dyDescent="0.25">
      <c r="A347" s="40" t="s">
        <v>534</v>
      </c>
      <c r="B347" s="41" t="s">
        <v>120</v>
      </c>
      <c r="C347" s="41" t="s">
        <v>7</v>
      </c>
      <c r="D347" s="41"/>
      <c r="E347" s="41"/>
      <c r="F347" s="41"/>
      <c r="G347" s="43">
        <v>3251340</v>
      </c>
      <c r="H347" s="44" t="s">
        <v>221</v>
      </c>
      <c r="I347" s="45">
        <v>24000</v>
      </c>
      <c r="J347" s="45">
        <v>0</v>
      </c>
      <c r="K347" s="45">
        <v>0</v>
      </c>
      <c r="L347" s="45">
        <f t="shared" si="86"/>
        <v>24000</v>
      </c>
      <c r="M347" s="45">
        <f>L347*1.25</f>
        <v>30000</v>
      </c>
      <c r="N347" s="45">
        <f>L347*1.25</f>
        <v>30000</v>
      </c>
      <c r="O347" s="46" t="s">
        <v>177</v>
      </c>
      <c r="P347" s="47"/>
      <c r="T347" s="178"/>
    </row>
    <row r="348" spans="1:20" ht="45" x14ac:dyDescent="0.25">
      <c r="A348" s="67" t="s">
        <v>521</v>
      </c>
      <c r="B348" s="68" t="s">
        <v>117</v>
      </c>
      <c r="C348" s="68" t="s">
        <v>8</v>
      </c>
      <c r="D348" s="68" t="s">
        <v>9</v>
      </c>
      <c r="E348" s="69" t="s">
        <v>306</v>
      </c>
      <c r="F348" s="68" t="s">
        <v>10</v>
      </c>
      <c r="G348" s="70">
        <v>3251341</v>
      </c>
      <c r="H348" s="76" t="s">
        <v>491</v>
      </c>
      <c r="I348" s="72">
        <f>SUM(I349:I357)</f>
        <v>40000</v>
      </c>
      <c r="J348" s="72">
        <f t="shared" ref="J348:N348" si="93">SUM(J349:J357)</f>
        <v>25700</v>
      </c>
      <c r="K348" s="72">
        <f t="shared" si="93"/>
        <v>0</v>
      </c>
      <c r="L348" s="72">
        <f t="shared" si="93"/>
        <v>65700</v>
      </c>
      <c r="M348" s="72">
        <f t="shared" si="93"/>
        <v>82125</v>
      </c>
      <c r="N348" s="72">
        <f t="shared" si="93"/>
        <v>65700</v>
      </c>
      <c r="O348" s="73" t="s">
        <v>177</v>
      </c>
      <c r="P348" s="74" t="s">
        <v>202</v>
      </c>
      <c r="T348" s="178"/>
    </row>
    <row r="349" spans="1:20" ht="35.1" customHeight="1" x14ac:dyDescent="0.25">
      <c r="A349" s="19"/>
      <c r="B349" s="20"/>
      <c r="C349" s="20"/>
      <c r="D349" s="20"/>
      <c r="E349" s="20"/>
      <c r="F349" s="20"/>
      <c r="G349" s="22"/>
      <c r="H349" s="28" t="s">
        <v>35</v>
      </c>
      <c r="I349" s="24">
        <v>2400</v>
      </c>
      <c r="J349" s="24">
        <v>-2400</v>
      </c>
      <c r="K349" s="24">
        <v>0</v>
      </c>
      <c r="L349" s="24">
        <f t="shared" si="86"/>
        <v>0</v>
      </c>
      <c r="M349" s="24">
        <f t="shared" ref="M349:M357" si="94">L349*1.25</f>
        <v>0</v>
      </c>
      <c r="N349" s="24">
        <f>L349</f>
        <v>0</v>
      </c>
      <c r="O349" s="25"/>
      <c r="P349" s="66"/>
      <c r="T349" s="178"/>
    </row>
    <row r="350" spans="1:20" ht="35.1" customHeight="1" x14ac:dyDescent="0.25">
      <c r="A350" s="19"/>
      <c r="B350" s="20"/>
      <c r="C350" s="20"/>
      <c r="D350" s="20"/>
      <c r="E350" s="20"/>
      <c r="F350" s="20"/>
      <c r="G350" s="22"/>
      <c r="H350" s="28" t="s">
        <v>252</v>
      </c>
      <c r="I350" s="24">
        <v>13700</v>
      </c>
      <c r="J350" s="24">
        <v>19300</v>
      </c>
      <c r="K350" s="24">
        <v>0</v>
      </c>
      <c r="L350" s="24">
        <f t="shared" si="86"/>
        <v>33000</v>
      </c>
      <c r="M350" s="24">
        <f t="shared" si="94"/>
        <v>41250</v>
      </c>
      <c r="N350" s="24">
        <f t="shared" ref="N350:N357" si="95">L350</f>
        <v>33000</v>
      </c>
      <c r="O350" s="25"/>
      <c r="P350" s="66"/>
      <c r="T350" s="178"/>
    </row>
    <row r="351" spans="1:20" ht="35.1" customHeight="1" x14ac:dyDescent="0.25">
      <c r="A351" s="19"/>
      <c r="B351" s="20"/>
      <c r="C351" s="20"/>
      <c r="D351" s="20"/>
      <c r="E351" s="20"/>
      <c r="F351" s="20"/>
      <c r="G351" s="22"/>
      <c r="H351" s="28" t="s">
        <v>34</v>
      </c>
      <c r="I351" s="24">
        <v>2100</v>
      </c>
      <c r="J351" s="24">
        <v>3900</v>
      </c>
      <c r="K351" s="24">
        <v>0</v>
      </c>
      <c r="L351" s="24">
        <f t="shared" si="86"/>
        <v>6000</v>
      </c>
      <c r="M351" s="24">
        <f t="shared" si="94"/>
        <v>7500</v>
      </c>
      <c r="N351" s="24">
        <f t="shared" si="95"/>
        <v>6000</v>
      </c>
      <c r="O351" s="25"/>
      <c r="P351" s="66"/>
      <c r="T351" s="178"/>
    </row>
    <row r="352" spans="1:20" ht="35.1" customHeight="1" x14ac:dyDescent="0.25">
      <c r="A352" s="19"/>
      <c r="B352" s="20"/>
      <c r="C352" s="20"/>
      <c r="D352" s="20"/>
      <c r="E352" s="20"/>
      <c r="F352" s="20"/>
      <c r="G352" s="22"/>
      <c r="H352" s="28" t="s">
        <v>253</v>
      </c>
      <c r="I352" s="24">
        <v>3100</v>
      </c>
      <c r="J352" s="24">
        <v>-3100</v>
      </c>
      <c r="K352" s="24">
        <v>0</v>
      </c>
      <c r="L352" s="24">
        <f t="shared" si="86"/>
        <v>0</v>
      </c>
      <c r="M352" s="24">
        <f t="shared" si="94"/>
        <v>0</v>
      </c>
      <c r="N352" s="24">
        <f t="shared" si="95"/>
        <v>0</v>
      </c>
      <c r="O352" s="25"/>
      <c r="P352" s="66"/>
      <c r="T352" s="178"/>
    </row>
    <row r="353" spans="1:20" ht="35.1" customHeight="1" x14ac:dyDescent="0.25">
      <c r="A353" s="19"/>
      <c r="B353" s="20"/>
      <c r="C353" s="20"/>
      <c r="D353" s="20"/>
      <c r="E353" s="20"/>
      <c r="F353" s="20"/>
      <c r="G353" s="22"/>
      <c r="H353" s="28" t="s">
        <v>261</v>
      </c>
      <c r="I353" s="24">
        <v>4200</v>
      </c>
      <c r="J353" s="24">
        <v>5800</v>
      </c>
      <c r="K353" s="24">
        <v>0</v>
      </c>
      <c r="L353" s="24">
        <f t="shared" si="86"/>
        <v>10000</v>
      </c>
      <c r="M353" s="24">
        <f t="shared" si="94"/>
        <v>12500</v>
      </c>
      <c r="N353" s="24">
        <f t="shared" si="95"/>
        <v>10000</v>
      </c>
      <c r="O353" s="25"/>
      <c r="P353" s="66"/>
      <c r="T353" s="178"/>
    </row>
    <row r="354" spans="1:20" ht="35.1" customHeight="1" x14ac:dyDescent="0.25">
      <c r="A354" s="19"/>
      <c r="B354" s="20"/>
      <c r="C354" s="20"/>
      <c r="D354" s="20"/>
      <c r="E354" s="20"/>
      <c r="F354" s="20"/>
      <c r="G354" s="22"/>
      <c r="H354" s="28" t="s">
        <v>189</v>
      </c>
      <c r="I354" s="24">
        <v>5200</v>
      </c>
      <c r="J354" s="24">
        <v>-5200</v>
      </c>
      <c r="K354" s="24">
        <v>0</v>
      </c>
      <c r="L354" s="24">
        <f t="shared" si="86"/>
        <v>0</v>
      </c>
      <c r="M354" s="24">
        <f t="shared" si="94"/>
        <v>0</v>
      </c>
      <c r="N354" s="24">
        <f t="shared" si="95"/>
        <v>0</v>
      </c>
      <c r="O354" s="25"/>
      <c r="P354" s="66"/>
      <c r="T354" s="178"/>
    </row>
    <row r="355" spans="1:20" ht="35.1" customHeight="1" x14ac:dyDescent="0.25">
      <c r="A355" s="19"/>
      <c r="B355" s="20"/>
      <c r="C355" s="20"/>
      <c r="D355" s="20"/>
      <c r="E355" s="20"/>
      <c r="F355" s="20"/>
      <c r="G355" s="22"/>
      <c r="H355" s="28" t="s">
        <v>107</v>
      </c>
      <c r="I355" s="24">
        <v>4200</v>
      </c>
      <c r="J355" s="24">
        <v>7800</v>
      </c>
      <c r="K355" s="24">
        <v>0</v>
      </c>
      <c r="L355" s="24">
        <f t="shared" si="86"/>
        <v>12000</v>
      </c>
      <c r="M355" s="24">
        <f t="shared" si="94"/>
        <v>15000</v>
      </c>
      <c r="N355" s="24">
        <f t="shared" si="95"/>
        <v>12000</v>
      </c>
      <c r="O355" s="25"/>
      <c r="P355" s="66"/>
      <c r="T355" s="178"/>
    </row>
    <row r="356" spans="1:20" ht="35.1" customHeight="1" x14ac:dyDescent="0.25">
      <c r="A356" s="19"/>
      <c r="B356" s="20"/>
      <c r="C356" s="20"/>
      <c r="D356" s="20"/>
      <c r="E356" s="20"/>
      <c r="F356" s="20"/>
      <c r="G356" s="22"/>
      <c r="H356" s="28" t="s">
        <v>379</v>
      </c>
      <c r="I356" s="24">
        <v>400</v>
      </c>
      <c r="J356" s="24">
        <v>-400</v>
      </c>
      <c r="K356" s="24">
        <v>0</v>
      </c>
      <c r="L356" s="24">
        <f t="shared" si="86"/>
        <v>0</v>
      </c>
      <c r="M356" s="24">
        <f t="shared" si="94"/>
        <v>0</v>
      </c>
      <c r="N356" s="24">
        <f t="shared" si="95"/>
        <v>0</v>
      </c>
      <c r="O356" s="25"/>
      <c r="P356" s="66"/>
      <c r="T356" s="178"/>
    </row>
    <row r="357" spans="1:20" ht="35.1" customHeight="1" x14ac:dyDescent="0.25">
      <c r="A357" s="19"/>
      <c r="B357" s="20"/>
      <c r="C357" s="20"/>
      <c r="D357" s="20"/>
      <c r="E357" s="20"/>
      <c r="F357" s="20"/>
      <c r="G357" s="22"/>
      <c r="H357" s="28" t="s">
        <v>378</v>
      </c>
      <c r="I357" s="24">
        <v>4700</v>
      </c>
      <c r="J357" s="24">
        <v>0</v>
      </c>
      <c r="K357" s="24">
        <v>0</v>
      </c>
      <c r="L357" s="24">
        <f t="shared" si="86"/>
        <v>4700</v>
      </c>
      <c r="M357" s="24">
        <f t="shared" si="94"/>
        <v>5875</v>
      </c>
      <c r="N357" s="24">
        <f t="shared" si="95"/>
        <v>4700</v>
      </c>
      <c r="O357" s="25"/>
      <c r="P357" s="66"/>
      <c r="T357" s="178"/>
    </row>
    <row r="358" spans="1:20" ht="35.1" customHeight="1" x14ac:dyDescent="0.25">
      <c r="A358" s="113"/>
      <c r="B358" s="30"/>
      <c r="C358" s="30"/>
      <c r="D358" s="30"/>
      <c r="E358" s="30"/>
      <c r="F358" s="30"/>
      <c r="G358" s="31">
        <v>3293</v>
      </c>
      <c r="H358" s="32" t="s">
        <v>192</v>
      </c>
      <c r="I358" s="33">
        <f>I359</f>
        <v>16000</v>
      </c>
      <c r="J358" s="33">
        <f t="shared" ref="J358:N358" si="96">J359</f>
        <v>1500</v>
      </c>
      <c r="K358" s="33">
        <f t="shared" si="96"/>
        <v>0</v>
      </c>
      <c r="L358" s="33">
        <f t="shared" si="96"/>
        <v>17500</v>
      </c>
      <c r="M358" s="33">
        <f t="shared" si="96"/>
        <v>21875</v>
      </c>
      <c r="N358" s="33">
        <f t="shared" si="96"/>
        <v>21875</v>
      </c>
      <c r="O358" s="34"/>
      <c r="P358" s="35"/>
      <c r="T358" s="178"/>
    </row>
    <row r="359" spans="1:20" ht="35.1" customHeight="1" x14ac:dyDescent="0.25">
      <c r="A359" s="19" t="s">
        <v>461</v>
      </c>
      <c r="B359" s="20" t="s">
        <v>195</v>
      </c>
      <c r="C359" s="20" t="s">
        <v>7</v>
      </c>
      <c r="D359" s="20"/>
      <c r="E359" s="20"/>
      <c r="F359" s="20"/>
      <c r="G359" s="22">
        <v>32931</v>
      </c>
      <c r="H359" s="28" t="s">
        <v>198</v>
      </c>
      <c r="I359" s="24">
        <v>16000</v>
      </c>
      <c r="J359" s="24">
        <v>1500</v>
      </c>
      <c r="K359" s="24">
        <v>0</v>
      </c>
      <c r="L359" s="24">
        <f t="shared" si="86"/>
        <v>17500</v>
      </c>
      <c r="M359" s="24">
        <f t="shared" si="55"/>
        <v>21875</v>
      </c>
      <c r="N359" s="24">
        <f>L359*1.25</f>
        <v>21875</v>
      </c>
      <c r="O359" s="25" t="s">
        <v>177</v>
      </c>
      <c r="P359" s="66"/>
      <c r="T359" s="178"/>
    </row>
    <row r="360" spans="1:20" s="106" customFormat="1" ht="35.1" customHeight="1" x14ac:dyDescent="0.25">
      <c r="A360" s="29"/>
      <c r="B360" s="30"/>
      <c r="C360" s="30"/>
      <c r="D360" s="30"/>
      <c r="E360" s="30"/>
      <c r="F360" s="30"/>
      <c r="G360" s="31">
        <v>3299</v>
      </c>
      <c r="H360" s="32" t="s">
        <v>272</v>
      </c>
      <c r="I360" s="33">
        <f>I361</f>
        <v>4500</v>
      </c>
      <c r="J360" s="33">
        <f t="shared" ref="J360:N360" si="97">J361</f>
        <v>500</v>
      </c>
      <c r="K360" s="33">
        <f t="shared" si="97"/>
        <v>0</v>
      </c>
      <c r="L360" s="33">
        <f t="shared" si="97"/>
        <v>5000</v>
      </c>
      <c r="M360" s="33">
        <f t="shared" si="97"/>
        <v>6250</v>
      </c>
      <c r="N360" s="33">
        <f t="shared" si="97"/>
        <v>5975</v>
      </c>
      <c r="O360" s="33"/>
      <c r="P360" s="35"/>
      <c r="T360" s="178"/>
    </row>
    <row r="361" spans="1:20" ht="35.1" customHeight="1" thickBot="1" x14ac:dyDescent="0.3">
      <c r="A361" s="128" t="s">
        <v>486</v>
      </c>
      <c r="B361" s="129" t="s">
        <v>258</v>
      </c>
      <c r="C361" s="129" t="s">
        <v>7</v>
      </c>
      <c r="D361" s="129"/>
      <c r="E361" s="129"/>
      <c r="F361" s="129"/>
      <c r="G361" s="130"/>
      <c r="H361" s="131" t="s">
        <v>260</v>
      </c>
      <c r="I361" s="132">
        <v>4500</v>
      </c>
      <c r="J361" s="132">
        <v>500</v>
      </c>
      <c r="K361" s="132">
        <v>0</v>
      </c>
      <c r="L361" s="132">
        <f t="shared" si="86"/>
        <v>5000</v>
      </c>
      <c r="M361" s="132">
        <f t="shared" si="55"/>
        <v>6250</v>
      </c>
      <c r="N361" s="132">
        <f>L361*1.195</f>
        <v>5975</v>
      </c>
      <c r="O361" s="133" t="s">
        <v>177</v>
      </c>
      <c r="P361" s="134"/>
      <c r="T361" s="178"/>
    </row>
    <row r="362" spans="1:20" ht="35.1" customHeight="1" thickTop="1" thickBot="1" x14ac:dyDescent="0.3">
      <c r="A362" s="135"/>
      <c r="B362" s="136"/>
      <c r="C362" s="136"/>
      <c r="D362" s="136"/>
      <c r="E362" s="136"/>
      <c r="F362" s="136"/>
      <c r="G362" s="137"/>
      <c r="H362" s="138" t="s">
        <v>104</v>
      </c>
      <c r="I362" s="139">
        <f>I360+I358+I218+I217+I215+I212+I178+I168+I154+I145+I139+I134+I51+I46+I226+I40+I36+I34+I15+I11+I10+I8+I5</f>
        <v>5517050</v>
      </c>
      <c r="J362" s="139">
        <f t="shared" ref="J362:M362" si="98">J360+J358+J218+J217+J215+J212+J178+J168+J154+J145+J139+J134+J51+J46+J226+J40+J36+J34+J15+J11+J10+J8+J5</f>
        <v>640650</v>
      </c>
      <c r="K362" s="139">
        <f t="shared" si="98"/>
        <v>-200</v>
      </c>
      <c r="L362" s="139">
        <f t="shared" si="98"/>
        <v>6157500</v>
      </c>
      <c r="M362" s="139">
        <f t="shared" si="98"/>
        <v>7665275</v>
      </c>
      <c r="N362" s="139">
        <f>N360+N358+N218+N217+N215+N212+N178+N168+N154+N145+N139+N134+N51+N46+N226+N40+N36+N34+N15+N11+N10+N8+N5</f>
        <v>4910486.7301255232</v>
      </c>
      <c r="O362" s="139"/>
      <c r="P362" s="140"/>
      <c r="T362" s="178"/>
    </row>
    <row r="363" spans="1:20" ht="15.75" thickTop="1" x14ac:dyDescent="0.25"/>
  </sheetData>
  <mergeCells count="1">
    <mergeCell ref="A2:P2"/>
  </mergeCells>
  <pageMargins left="0.70866141732283472" right="0.70866141732283472" top="0.62992125984251968" bottom="0.55118110236220474" header="0.31496062992125984" footer="0.31496062992125984"/>
  <pageSetup paperSize="9" scale="42" fitToHeight="0" orientation="landscape" verticalDpi="0" r:id="rId1"/>
  <headerFooter>
    <oddHeader>&amp;LUpravno vijeće
16.07.2025&amp;CPlan nabave materijala, energije i usluga za 2025. godinu - II. Rebalans&amp;R64. sjednica 
Točka 3. dnevnog reda</oddHeader>
    <oddFooter>&amp;LNastavni zavod za javno zdravstvo Dr. Andrija Štampar&amp;C&amp;A&amp;R&amp;P/&amp;N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07E5-D1E2-4184-905F-E056D9A50937}">
  <sheetPr>
    <pageSetUpPr fitToPage="1"/>
  </sheetPr>
  <dimension ref="A1:M34"/>
  <sheetViews>
    <sheetView workbookViewId="0"/>
  </sheetViews>
  <sheetFormatPr defaultRowHeight="15" x14ac:dyDescent="0.25"/>
  <cols>
    <col min="1" max="5" width="15.7109375" style="1" customWidth="1"/>
    <col min="6" max="6" width="20.7109375" style="1" customWidth="1"/>
    <col min="7" max="7" width="15.7109375" style="1" customWidth="1"/>
    <col min="8" max="8" width="60.7109375" style="175" customWidth="1"/>
    <col min="9" max="11" width="15.7109375" style="176" customWidth="1"/>
    <col min="12" max="12" width="15.7109375" style="1" customWidth="1"/>
    <col min="13" max="13" width="25.7109375" style="4" customWidth="1"/>
    <col min="14" max="17" width="9.140625" style="4" customWidth="1"/>
    <col min="18" max="16384" width="9.140625" style="4"/>
  </cols>
  <sheetData>
    <row r="1" spans="1:13" s="146" customFormat="1" ht="15" customHeight="1" thickBot="1" x14ac:dyDescent="0.3">
      <c r="A1" s="141"/>
      <c r="B1" s="142"/>
      <c r="C1" s="141"/>
      <c r="D1" s="141"/>
      <c r="E1" s="143"/>
      <c r="F1" s="141"/>
      <c r="G1" s="141"/>
      <c r="H1" s="180"/>
      <c r="I1" s="144">
        <f>I3-I33</f>
        <v>0</v>
      </c>
      <c r="J1" s="144">
        <f t="shared" ref="J1:K1" si="0">J3-J33</f>
        <v>0</v>
      </c>
      <c r="K1" s="144">
        <f t="shared" si="0"/>
        <v>0</v>
      </c>
      <c r="L1" s="145"/>
      <c r="M1" s="142"/>
    </row>
    <row r="2" spans="1:13" ht="24.95" customHeight="1" thickTop="1" thickBot="1" x14ac:dyDescent="0.3">
      <c r="A2" s="181" t="s">
        <v>416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</row>
    <row r="3" spans="1:13" s="146" customFormat="1" ht="15" customHeight="1" thickTop="1" thickBot="1" x14ac:dyDescent="0.3">
      <c r="A3" s="141"/>
      <c r="B3" s="142"/>
      <c r="C3" s="141"/>
      <c r="D3" s="141"/>
      <c r="E3" s="143"/>
      <c r="F3" s="141"/>
      <c r="G3" s="141"/>
      <c r="H3" s="147"/>
      <c r="I3" s="144">
        <f>I6+I7+I9+I11+I13+I15+I16+I17+I19+I21+I23+I25+I26+I27+I30+I31+I32+I28</f>
        <v>1440360</v>
      </c>
      <c r="J3" s="144">
        <f t="shared" ref="J3:K3" si="1">J6+J7+J9+J11+J13+J15+J16+J17+J19+J21+J23+J25+J26+J27+J30+J31+J32+J28</f>
        <v>1778950</v>
      </c>
      <c r="K3" s="144">
        <f t="shared" si="1"/>
        <v>938740</v>
      </c>
      <c r="L3" s="145"/>
      <c r="M3" s="142"/>
    </row>
    <row r="4" spans="1:13" s="1" customFormat="1" ht="76.5" thickTop="1" thickBot="1" x14ac:dyDescent="0.3">
      <c r="A4" s="148" t="s">
        <v>180</v>
      </c>
      <c r="B4" s="149" t="s">
        <v>1</v>
      </c>
      <c r="C4" s="149" t="s">
        <v>2</v>
      </c>
      <c r="D4" s="149" t="s">
        <v>3</v>
      </c>
      <c r="E4" s="150" t="s">
        <v>4</v>
      </c>
      <c r="F4" s="149" t="s">
        <v>326</v>
      </c>
      <c r="G4" s="149" t="s">
        <v>327</v>
      </c>
      <c r="H4" s="151" t="s">
        <v>5</v>
      </c>
      <c r="I4" s="152" t="s">
        <v>517</v>
      </c>
      <c r="J4" s="152" t="s">
        <v>328</v>
      </c>
      <c r="K4" s="152" t="s">
        <v>307</v>
      </c>
      <c r="L4" s="152" t="s">
        <v>174</v>
      </c>
      <c r="M4" s="153" t="s">
        <v>175</v>
      </c>
    </row>
    <row r="5" spans="1:13" ht="45" customHeight="1" thickTop="1" x14ac:dyDescent="0.25">
      <c r="A5" s="154"/>
      <c r="B5" s="155"/>
      <c r="C5" s="155"/>
      <c r="D5" s="155"/>
      <c r="E5" s="155"/>
      <c r="F5" s="155"/>
      <c r="G5" s="156">
        <v>32216</v>
      </c>
      <c r="H5" s="157" t="s">
        <v>12</v>
      </c>
      <c r="I5" s="158">
        <f>SUM(I6:I7)</f>
        <v>70000</v>
      </c>
      <c r="J5" s="158">
        <f t="shared" ref="J5:K5" si="2">SUM(J6:J7)</f>
        <v>87500</v>
      </c>
      <c r="K5" s="158">
        <f t="shared" si="2"/>
        <v>83650</v>
      </c>
      <c r="L5" s="159"/>
      <c r="M5" s="160"/>
    </row>
    <row r="6" spans="1:13" ht="45" customHeight="1" x14ac:dyDescent="0.25">
      <c r="A6" s="19"/>
      <c r="B6" s="20">
        <v>33140000</v>
      </c>
      <c r="C6" s="20" t="s">
        <v>8</v>
      </c>
      <c r="D6" s="20" t="s">
        <v>105</v>
      </c>
      <c r="E6" s="21"/>
      <c r="F6" s="20"/>
      <c r="G6" s="22">
        <v>3221614</v>
      </c>
      <c r="H6" s="28" t="s">
        <v>14</v>
      </c>
      <c r="I6" s="24">
        <v>40000</v>
      </c>
      <c r="J6" s="24">
        <f>I6*1.25</f>
        <v>50000</v>
      </c>
      <c r="K6" s="24">
        <f>I6*1.195</f>
        <v>47800</v>
      </c>
      <c r="L6" s="25" t="s">
        <v>177</v>
      </c>
      <c r="M6" s="161"/>
    </row>
    <row r="7" spans="1:13" ht="45" customHeight="1" x14ac:dyDescent="0.25">
      <c r="A7" s="19"/>
      <c r="B7" s="20">
        <v>33760000</v>
      </c>
      <c r="C7" s="20" t="s">
        <v>8</v>
      </c>
      <c r="D7" s="20" t="s">
        <v>105</v>
      </c>
      <c r="E7" s="21"/>
      <c r="F7" s="20"/>
      <c r="G7" s="22">
        <v>3221615</v>
      </c>
      <c r="H7" s="28" t="s">
        <v>15</v>
      </c>
      <c r="I7" s="24">
        <v>30000</v>
      </c>
      <c r="J7" s="24">
        <f>I7*1.25</f>
        <v>37500</v>
      </c>
      <c r="K7" s="24">
        <f>I7*1.195</f>
        <v>35850</v>
      </c>
      <c r="L7" s="25" t="s">
        <v>177</v>
      </c>
      <c r="M7" s="161"/>
    </row>
    <row r="8" spans="1:13" ht="45" customHeight="1" x14ac:dyDescent="0.25">
      <c r="A8" s="40"/>
      <c r="B8" s="41"/>
      <c r="C8" s="41"/>
      <c r="D8" s="41"/>
      <c r="E8" s="41"/>
      <c r="F8" s="41"/>
      <c r="G8" s="43">
        <v>32229</v>
      </c>
      <c r="H8" s="44" t="s">
        <v>65</v>
      </c>
      <c r="I8" s="45">
        <f>I9</f>
        <v>37000</v>
      </c>
      <c r="J8" s="45">
        <f t="shared" ref="J8:K8" si="3">J9</f>
        <v>46250</v>
      </c>
      <c r="K8" s="45">
        <f t="shared" si="3"/>
        <v>37000</v>
      </c>
      <c r="L8" s="46"/>
      <c r="M8" s="47"/>
    </row>
    <row r="9" spans="1:13" ht="45" customHeight="1" x14ac:dyDescent="0.25">
      <c r="A9" s="19"/>
      <c r="B9" s="20" t="s">
        <v>125</v>
      </c>
      <c r="C9" s="20" t="s">
        <v>8</v>
      </c>
      <c r="D9" s="20" t="s">
        <v>105</v>
      </c>
      <c r="E9" s="20"/>
      <c r="F9" s="20"/>
      <c r="G9" s="22">
        <v>3222921</v>
      </c>
      <c r="H9" s="28" t="s">
        <v>66</v>
      </c>
      <c r="I9" s="24">
        <v>37000</v>
      </c>
      <c r="J9" s="24">
        <f>I9*1.25</f>
        <v>46250</v>
      </c>
      <c r="K9" s="38">
        <f>I9</f>
        <v>37000</v>
      </c>
      <c r="L9" s="25" t="s">
        <v>177</v>
      </c>
      <c r="M9" s="26"/>
    </row>
    <row r="10" spans="1:13" ht="45" customHeight="1" x14ac:dyDescent="0.25">
      <c r="A10" s="107"/>
      <c r="B10" s="41"/>
      <c r="C10" s="41"/>
      <c r="D10" s="41"/>
      <c r="E10" s="41"/>
      <c r="F10" s="41"/>
      <c r="G10" s="41">
        <v>32339</v>
      </c>
      <c r="H10" s="44" t="s">
        <v>90</v>
      </c>
      <c r="I10" s="108">
        <f>I11</f>
        <v>20000</v>
      </c>
      <c r="J10" s="108">
        <f t="shared" ref="J10:K10" si="4">J11</f>
        <v>25000</v>
      </c>
      <c r="K10" s="108">
        <f t="shared" si="4"/>
        <v>23900</v>
      </c>
      <c r="L10" s="109"/>
      <c r="M10" s="125"/>
    </row>
    <row r="11" spans="1:13" ht="45" customHeight="1" x14ac:dyDescent="0.25">
      <c r="A11" s="53"/>
      <c r="B11" s="48" t="s">
        <v>244</v>
      </c>
      <c r="C11" s="48" t="s">
        <v>7</v>
      </c>
      <c r="D11" s="48"/>
      <c r="E11" s="48"/>
      <c r="F11" s="48"/>
      <c r="G11" s="49">
        <v>32339</v>
      </c>
      <c r="H11" s="23" t="s">
        <v>205</v>
      </c>
      <c r="I11" s="111">
        <v>20000</v>
      </c>
      <c r="J11" s="111">
        <f>I11*1.25</f>
        <v>25000</v>
      </c>
      <c r="K11" s="38">
        <f>I11*1.195</f>
        <v>23900</v>
      </c>
      <c r="L11" s="51" t="s">
        <v>177</v>
      </c>
      <c r="M11" s="26"/>
    </row>
    <row r="12" spans="1:13" ht="45" customHeight="1" x14ac:dyDescent="0.25">
      <c r="A12" s="40"/>
      <c r="B12" s="41" t="s">
        <v>131</v>
      </c>
      <c r="C12" s="41" t="s">
        <v>8</v>
      </c>
      <c r="D12" s="41" t="s">
        <v>105</v>
      </c>
      <c r="E12" s="41"/>
      <c r="F12" s="41"/>
      <c r="G12" s="43">
        <v>32342</v>
      </c>
      <c r="H12" s="44" t="s">
        <v>269</v>
      </c>
      <c r="I12" s="45">
        <f>SUM(I13:I13)</f>
        <v>14000</v>
      </c>
      <c r="J12" s="45">
        <f t="shared" ref="J12:K12" si="5">SUM(J13:J13)</f>
        <v>17500</v>
      </c>
      <c r="K12" s="45">
        <f t="shared" si="5"/>
        <v>8365</v>
      </c>
      <c r="L12" s="46" t="s">
        <v>177</v>
      </c>
      <c r="M12" s="117"/>
    </row>
    <row r="13" spans="1:13" ht="45" customHeight="1" x14ac:dyDescent="0.25">
      <c r="A13" s="19"/>
      <c r="B13" s="20"/>
      <c r="C13" s="20"/>
      <c r="D13" s="20"/>
      <c r="E13" s="20"/>
      <c r="F13" s="20"/>
      <c r="G13" s="22"/>
      <c r="H13" s="28" t="s">
        <v>183</v>
      </c>
      <c r="I13" s="24">
        <v>14000</v>
      </c>
      <c r="J13" s="24">
        <f>I13*1.25</f>
        <v>17500</v>
      </c>
      <c r="K13" s="24">
        <f>I13*1.195/2</f>
        <v>8365</v>
      </c>
      <c r="L13" s="25"/>
      <c r="M13" s="26"/>
    </row>
    <row r="14" spans="1:13" ht="45" customHeight="1" x14ac:dyDescent="0.25">
      <c r="A14" s="40"/>
      <c r="B14" s="41" t="s">
        <v>197</v>
      </c>
      <c r="C14" s="41" t="s">
        <v>8</v>
      </c>
      <c r="D14" s="41" t="s">
        <v>105</v>
      </c>
      <c r="E14" s="41"/>
      <c r="F14" s="41"/>
      <c r="G14" s="43">
        <v>32354</v>
      </c>
      <c r="H14" s="44" t="s">
        <v>270</v>
      </c>
      <c r="I14" s="45">
        <f>SUM(I15:I16)</f>
        <v>94000</v>
      </c>
      <c r="J14" s="45">
        <f t="shared" ref="J14:K14" si="6">SUM(J15:J16)</f>
        <v>117500</v>
      </c>
      <c r="K14" s="45">
        <f t="shared" si="6"/>
        <v>111550</v>
      </c>
      <c r="L14" s="46" t="s">
        <v>177</v>
      </c>
      <c r="M14" s="47"/>
    </row>
    <row r="15" spans="1:13" ht="45" customHeight="1" x14ac:dyDescent="0.25">
      <c r="A15" s="53"/>
      <c r="B15" s="48"/>
      <c r="C15" s="48"/>
      <c r="D15" s="48"/>
      <c r="E15" s="48"/>
      <c r="F15" s="48"/>
      <c r="G15" s="49"/>
      <c r="H15" s="28" t="s">
        <v>257</v>
      </c>
      <c r="I15" s="24">
        <v>90000</v>
      </c>
      <c r="J15" s="50">
        <f>I15*1.25</f>
        <v>112500</v>
      </c>
      <c r="K15" s="24">
        <f>I15*1.195</f>
        <v>107550</v>
      </c>
      <c r="L15" s="51"/>
      <c r="M15" s="26"/>
    </row>
    <row r="16" spans="1:13" ht="45" customHeight="1" x14ac:dyDescent="0.25">
      <c r="A16" s="53"/>
      <c r="B16" s="48"/>
      <c r="C16" s="48"/>
      <c r="D16" s="48"/>
      <c r="E16" s="48"/>
      <c r="F16" s="48"/>
      <c r="G16" s="49"/>
      <c r="H16" s="28" t="s">
        <v>256</v>
      </c>
      <c r="I16" s="24">
        <v>4000</v>
      </c>
      <c r="J16" s="50">
        <f>I16*1.25</f>
        <v>5000</v>
      </c>
      <c r="K16" s="24">
        <f>I16</f>
        <v>4000</v>
      </c>
      <c r="L16" s="51"/>
      <c r="M16" s="26"/>
    </row>
    <row r="17" spans="1:13" ht="51" x14ac:dyDescent="0.25">
      <c r="A17" s="177" t="s">
        <v>417</v>
      </c>
      <c r="B17" s="43" t="s">
        <v>386</v>
      </c>
      <c r="C17" s="41" t="s">
        <v>8</v>
      </c>
      <c r="D17" s="43" t="s">
        <v>9</v>
      </c>
      <c r="E17" s="43"/>
      <c r="F17" s="43" t="s">
        <v>387</v>
      </c>
      <c r="G17" s="43">
        <v>32355</v>
      </c>
      <c r="H17" s="78" t="s">
        <v>388</v>
      </c>
      <c r="I17" s="45">
        <f>315618+302486+38830.8+128425.2</f>
        <v>785360</v>
      </c>
      <c r="J17" s="45">
        <f>I17*1.25</f>
        <v>981700</v>
      </c>
      <c r="K17" s="45">
        <f>J17/5</f>
        <v>196340</v>
      </c>
      <c r="L17" s="43" t="s">
        <v>177</v>
      </c>
      <c r="M17" s="162"/>
    </row>
    <row r="18" spans="1:13" ht="45" customHeight="1" x14ac:dyDescent="0.25">
      <c r="A18" s="40"/>
      <c r="B18" s="41"/>
      <c r="C18" s="41"/>
      <c r="D18" s="41"/>
      <c r="E18" s="41"/>
      <c r="F18" s="41"/>
      <c r="G18" s="43">
        <v>32369</v>
      </c>
      <c r="H18" s="44" t="s">
        <v>96</v>
      </c>
      <c r="I18" s="45">
        <f>I19</f>
        <v>70000</v>
      </c>
      <c r="J18" s="45">
        <f t="shared" ref="J18:K18" si="7">J19</f>
        <v>87500</v>
      </c>
      <c r="K18" s="45">
        <f t="shared" si="7"/>
        <v>87500</v>
      </c>
      <c r="L18" s="46"/>
      <c r="M18" s="125"/>
    </row>
    <row r="19" spans="1:13" ht="45" customHeight="1" x14ac:dyDescent="0.25">
      <c r="A19" s="19"/>
      <c r="B19" s="20" t="s">
        <v>134</v>
      </c>
      <c r="C19" s="20" t="s">
        <v>97</v>
      </c>
      <c r="D19" s="20" t="s">
        <v>105</v>
      </c>
      <c r="E19" s="21"/>
      <c r="F19" s="20"/>
      <c r="G19" s="22">
        <v>323691</v>
      </c>
      <c r="H19" s="28" t="s">
        <v>108</v>
      </c>
      <c r="I19" s="24">
        <v>70000</v>
      </c>
      <c r="J19" s="24">
        <f>I19*1.25</f>
        <v>87500</v>
      </c>
      <c r="K19" s="24">
        <f>I19*1.25</f>
        <v>87500</v>
      </c>
      <c r="L19" s="25" t="s">
        <v>177</v>
      </c>
      <c r="M19" s="66"/>
    </row>
    <row r="20" spans="1:13" ht="45" customHeight="1" x14ac:dyDescent="0.25">
      <c r="A20" s="40"/>
      <c r="B20" s="41"/>
      <c r="C20" s="41"/>
      <c r="D20" s="41"/>
      <c r="E20" s="41"/>
      <c r="F20" s="41"/>
      <c r="G20" s="43">
        <v>32389</v>
      </c>
      <c r="H20" s="44" t="s">
        <v>211</v>
      </c>
      <c r="I20" s="108">
        <f>SUM(I21:I21)</f>
        <v>33000</v>
      </c>
      <c r="J20" s="108">
        <f t="shared" ref="J20:K20" si="8">SUM(J21:J21)</f>
        <v>41250</v>
      </c>
      <c r="K20" s="108">
        <f t="shared" si="8"/>
        <v>39435</v>
      </c>
      <c r="L20" s="46"/>
      <c r="M20" s="47"/>
    </row>
    <row r="21" spans="1:13" ht="45" customHeight="1" x14ac:dyDescent="0.25">
      <c r="A21" s="19"/>
      <c r="B21" s="20" t="s">
        <v>137</v>
      </c>
      <c r="C21" s="20" t="s">
        <v>8</v>
      </c>
      <c r="D21" s="20"/>
      <c r="E21" s="65"/>
      <c r="F21" s="20"/>
      <c r="G21" s="22">
        <v>32389</v>
      </c>
      <c r="H21" s="28" t="s">
        <v>353</v>
      </c>
      <c r="I21" s="24">
        <v>33000</v>
      </c>
      <c r="J21" s="24">
        <f>I21*1.25</f>
        <v>41250</v>
      </c>
      <c r="K21" s="24">
        <f>I21*1.195</f>
        <v>39435</v>
      </c>
      <c r="L21" s="25" t="s">
        <v>177</v>
      </c>
      <c r="M21" s="94"/>
    </row>
    <row r="22" spans="1:13" ht="45" customHeight="1" x14ac:dyDescent="0.25">
      <c r="A22" s="40"/>
      <c r="B22" s="41"/>
      <c r="C22" s="41"/>
      <c r="D22" s="41"/>
      <c r="E22" s="41"/>
      <c r="F22" s="41"/>
      <c r="G22" s="43">
        <v>32395</v>
      </c>
      <c r="H22" s="44" t="s">
        <v>99</v>
      </c>
      <c r="I22" s="45">
        <f>I23</f>
        <v>150000</v>
      </c>
      <c r="J22" s="45">
        <f t="shared" ref="J22:K22" si="9">J23</f>
        <v>187500</v>
      </c>
      <c r="K22" s="45">
        <f t="shared" si="9"/>
        <v>179250</v>
      </c>
      <c r="L22" s="45"/>
      <c r="M22" s="47"/>
    </row>
    <row r="23" spans="1:13" ht="45" customHeight="1" x14ac:dyDescent="0.25">
      <c r="A23" s="19"/>
      <c r="B23" s="20" t="s">
        <v>139</v>
      </c>
      <c r="C23" s="20" t="s">
        <v>8</v>
      </c>
      <c r="D23" s="20" t="s">
        <v>105</v>
      </c>
      <c r="E23" s="20"/>
      <c r="F23" s="20"/>
      <c r="G23" s="22">
        <v>32395</v>
      </c>
      <c r="H23" s="28" t="s">
        <v>157</v>
      </c>
      <c r="I23" s="24">
        <v>150000</v>
      </c>
      <c r="J23" s="24">
        <f>I23*1.25</f>
        <v>187500</v>
      </c>
      <c r="K23" s="24">
        <f>I23*1.195</f>
        <v>179250</v>
      </c>
      <c r="L23" s="25" t="s">
        <v>177</v>
      </c>
      <c r="M23" s="66" t="s">
        <v>202</v>
      </c>
    </row>
    <row r="24" spans="1:13" ht="45" customHeight="1" x14ac:dyDescent="0.25">
      <c r="A24" s="40"/>
      <c r="B24" s="41" t="s">
        <v>116</v>
      </c>
      <c r="C24" s="41" t="s">
        <v>8</v>
      </c>
      <c r="D24" s="41" t="s">
        <v>105</v>
      </c>
      <c r="E24" s="41"/>
      <c r="F24" s="41"/>
      <c r="G24" s="43">
        <v>3251303</v>
      </c>
      <c r="H24" s="44" t="s">
        <v>515</v>
      </c>
      <c r="I24" s="45">
        <f>SUM(I25:I28)</f>
        <v>62000</v>
      </c>
      <c r="J24" s="45">
        <f t="shared" ref="J24:K24" si="10">SUM(J25:J28)</f>
        <v>77500</v>
      </c>
      <c r="K24" s="45">
        <f t="shared" si="10"/>
        <v>62000</v>
      </c>
      <c r="L24" s="46" t="s">
        <v>177</v>
      </c>
      <c r="M24" s="125"/>
    </row>
    <row r="25" spans="1:13" ht="45" customHeight="1" x14ac:dyDescent="0.25">
      <c r="A25" s="19"/>
      <c r="B25" s="20"/>
      <c r="C25" s="20"/>
      <c r="D25" s="20"/>
      <c r="E25" s="20"/>
      <c r="F25" s="20"/>
      <c r="G25" s="22"/>
      <c r="H25" s="28" t="s">
        <v>30</v>
      </c>
      <c r="I25" s="24">
        <v>25000</v>
      </c>
      <c r="J25" s="24">
        <f>I25*1.25</f>
        <v>31250</v>
      </c>
      <c r="K25" s="24">
        <f>I25</f>
        <v>25000</v>
      </c>
      <c r="L25" s="25"/>
      <c r="M25" s="79"/>
    </row>
    <row r="26" spans="1:13" ht="45" customHeight="1" x14ac:dyDescent="0.25">
      <c r="A26" s="19"/>
      <c r="B26" s="20"/>
      <c r="C26" s="20"/>
      <c r="D26" s="20"/>
      <c r="E26" s="20"/>
      <c r="F26" s="20"/>
      <c r="G26" s="22"/>
      <c r="H26" s="28" t="s">
        <v>31</v>
      </c>
      <c r="I26" s="24">
        <v>5500</v>
      </c>
      <c r="J26" s="24">
        <f>I26*1.25</f>
        <v>6875</v>
      </c>
      <c r="K26" s="24">
        <f>I26</f>
        <v>5500</v>
      </c>
      <c r="L26" s="25"/>
      <c r="M26" s="66"/>
    </row>
    <row r="27" spans="1:13" ht="45" customHeight="1" x14ac:dyDescent="0.25">
      <c r="A27" s="19"/>
      <c r="B27" s="20"/>
      <c r="C27" s="20"/>
      <c r="D27" s="20"/>
      <c r="E27" s="20"/>
      <c r="F27" s="20"/>
      <c r="G27" s="22"/>
      <c r="H27" s="28" t="s">
        <v>32</v>
      </c>
      <c r="I27" s="24">
        <v>28000</v>
      </c>
      <c r="J27" s="24">
        <f>I27*1.25</f>
        <v>35000</v>
      </c>
      <c r="K27" s="24">
        <f>I27</f>
        <v>28000</v>
      </c>
      <c r="L27" s="25"/>
      <c r="M27" s="66"/>
    </row>
    <row r="28" spans="1:13" ht="45" customHeight="1" x14ac:dyDescent="0.25">
      <c r="A28" s="19"/>
      <c r="B28" s="20"/>
      <c r="C28" s="20"/>
      <c r="D28" s="20"/>
      <c r="E28" s="20"/>
      <c r="F28" s="20"/>
      <c r="G28" s="22"/>
      <c r="H28" s="28" t="s">
        <v>33</v>
      </c>
      <c r="I28" s="24">
        <v>3500</v>
      </c>
      <c r="J28" s="24">
        <f>I28*1.25</f>
        <v>4375</v>
      </c>
      <c r="K28" s="24">
        <f>I28</f>
        <v>3500</v>
      </c>
      <c r="L28" s="25"/>
      <c r="M28" s="66"/>
    </row>
    <row r="29" spans="1:13" ht="45" customHeight="1" x14ac:dyDescent="0.25">
      <c r="A29" s="40"/>
      <c r="B29" s="41" t="s">
        <v>120</v>
      </c>
      <c r="C29" s="41" t="s">
        <v>8</v>
      </c>
      <c r="D29" s="41" t="s">
        <v>105</v>
      </c>
      <c r="E29" s="41"/>
      <c r="F29" s="41"/>
      <c r="G29" s="43">
        <v>3251335</v>
      </c>
      <c r="H29" s="44" t="s">
        <v>516</v>
      </c>
      <c r="I29" s="45">
        <f>SUM(I30:I31)</f>
        <v>19000</v>
      </c>
      <c r="J29" s="45">
        <f t="shared" ref="J29:K29" si="11">SUM(J30:J31)</f>
        <v>23750</v>
      </c>
      <c r="K29" s="45">
        <f t="shared" si="11"/>
        <v>23750</v>
      </c>
      <c r="L29" s="46" t="s">
        <v>177</v>
      </c>
      <c r="M29" s="47"/>
    </row>
    <row r="30" spans="1:13" ht="45" customHeight="1" x14ac:dyDescent="0.25">
      <c r="A30" s="19"/>
      <c r="B30" s="20"/>
      <c r="C30" s="20"/>
      <c r="D30" s="20"/>
      <c r="E30" s="20"/>
      <c r="F30" s="20"/>
      <c r="G30" s="22"/>
      <c r="H30" s="28" t="s">
        <v>62</v>
      </c>
      <c r="I30" s="24">
        <v>14000</v>
      </c>
      <c r="J30" s="24">
        <f>I30*1.25</f>
        <v>17500</v>
      </c>
      <c r="K30" s="24">
        <f>I30*1.25</f>
        <v>17500</v>
      </c>
      <c r="L30" s="25"/>
      <c r="M30" s="66"/>
    </row>
    <row r="31" spans="1:13" ht="45" customHeight="1" x14ac:dyDescent="0.25">
      <c r="A31" s="19"/>
      <c r="B31" s="20"/>
      <c r="C31" s="20"/>
      <c r="D31" s="20"/>
      <c r="E31" s="20"/>
      <c r="F31" s="20"/>
      <c r="G31" s="22"/>
      <c r="H31" s="28" t="s">
        <v>63</v>
      </c>
      <c r="I31" s="24">
        <v>5000</v>
      </c>
      <c r="J31" s="24">
        <f>I31*1.25</f>
        <v>6250</v>
      </c>
      <c r="K31" s="24">
        <f>I31*1.25</f>
        <v>6250</v>
      </c>
      <c r="L31" s="25"/>
      <c r="M31" s="66"/>
    </row>
    <row r="32" spans="1:13" ht="45" customHeight="1" thickBot="1" x14ac:dyDescent="0.3">
      <c r="A32" s="163"/>
      <c r="B32" s="164" t="s">
        <v>142</v>
      </c>
      <c r="C32" s="164" t="s">
        <v>8</v>
      </c>
      <c r="D32" s="164" t="s">
        <v>105</v>
      </c>
      <c r="E32" s="164"/>
      <c r="F32" s="164"/>
      <c r="G32" s="165">
        <v>3292</v>
      </c>
      <c r="H32" s="166" t="s">
        <v>103</v>
      </c>
      <c r="I32" s="167">
        <v>86000</v>
      </c>
      <c r="J32" s="167">
        <f>I32</f>
        <v>86000</v>
      </c>
      <c r="K32" s="167">
        <f>I32</f>
        <v>86000</v>
      </c>
      <c r="L32" s="168" t="s">
        <v>177</v>
      </c>
      <c r="M32" s="169" t="s">
        <v>202</v>
      </c>
    </row>
    <row r="33" spans="1:13" s="106" customFormat="1" ht="45" customHeight="1" thickTop="1" thickBot="1" x14ac:dyDescent="0.3">
      <c r="A33" s="170"/>
      <c r="B33" s="171"/>
      <c r="C33" s="171"/>
      <c r="D33" s="171"/>
      <c r="E33" s="171"/>
      <c r="F33" s="171"/>
      <c r="G33" s="171"/>
      <c r="H33" s="172" t="s">
        <v>104</v>
      </c>
      <c r="I33" s="173">
        <f>I32+I29+I24+I22+I20+I18+I17+I14+I12+I10+I8+I5</f>
        <v>1440360</v>
      </c>
      <c r="J33" s="173">
        <f t="shared" ref="J33:K33" si="12">J32+J29+J24+J22+J20+J18+J17+J14+J12+J10+J8+J5</f>
        <v>1778950</v>
      </c>
      <c r="K33" s="173">
        <f t="shared" si="12"/>
        <v>938740</v>
      </c>
      <c r="L33" s="171"/>
      <c r="M33" s="174"/>
    </row>
    <row r="34" spans="1:13" ht="15.75" thickTop="1" x14ac:dyDescent="0.25"/>
  </sheetData>
  <mergeCells count="1">
    <mergeCell ref="A2:M2"/>
  </mergeCells>
  <pageMargins left="0.70866141732283472" right="0.70866141732283472" top="0.62992125984251968" bottom="0.55118110236220474" header="0.31496062992125984" footer="0.31496062992125984"/>
  <pageSetup paperSize="9" scale="49" fitToHeight="0" orientation="landscape" horizontalDpi="0" verticalDpi="0" r:id="rId1"/>
  <headerFooter>
    <oddHeader>&amp;LUpravno vijeće
16.07.2025&amp;CPlan nabave materijala, energije i usluga za 2025. godinu - II. Rebalans&amp;R64. sjednica 
Točka 3. dnevnog reda</oddHeader>
    <oddFooter>&amp;LNastavni zavod za javno zdravstvo Dr. Andrija Štampar&amp;C&amp;A&amp;R&amp;P/&amp;N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F2FB34A1A94499FA7667CE4178A48" ma:contentTypeVersion="8" ma:contentTypeDescription="Create a new document." ma:contentTypeScope="" ma:versionID="c2e94899767681a930bd9050ef29f55d">
  <xsd:schema xmlns:xsd="http://www.w3.org/2001/XMLSchema" xmlns:xs="http://www.w3.org/2001/XMLSchema" xmlns:p="http://schemas.microsoft.com/office/2006/metadata/properties" xmlns:ns3="03d24e22-eef8-4b30-952a-8ab5e9aeaf1d" targetNamespace="http://schemas.microsoft.com/office/2006/metadata/properties" ma:root="true" ma:fieldsID="99298fedde357ba23d3a689d86c631fb" ns3:_="">
    <xsd:import namespace="03d24e22-eef8-4b30-952a-8ab5e9aeaf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4e22-eef8-4b30-952a-8ab5e9aea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CA4722-8F6C-4B3C-BBBB-DB449457D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24e22-eef8-4b30-952a-8ab5e9aea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8C2CEF-334F-417B-B8C6-7A42F178B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CEDE46-E57D-463F-B907-EE2E8BA35ADF}">
  <ds:schemaRefs>
    <ds:schemaRef ds:uri="http://purl.org/dc/dcmitype/"/>
    <ds:schemaRef ds:uri="http://schemas.microsoft.com/office/2006/documentManagement/types"/>
    <ds:schemaRef ds:uri="03d24e22-eef8-4b30-952a-8ab5e9aeaf1d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Plan 2025</vt:lpstr>
      <vt:lpstr>2024 -&gt; 2025</vt:lpstr>
      <vt:lpstr>'2024 -&gt; 2025'!Ispis_naslova</vt:lpstr>
      <vt:lpstr>'Plan 2025'!Ispis_naslova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Ana Mikuš</cp:lastModifiedBy>
  <cp:lastPrinted>2025-07-05T17:18:32Z</cp:lastPrinted>
  <dcterms:created xsi:type="dcterms:W3CDTF">2015-12-14T10:40:56Z</dcterms:created>
  <dcterms:modified xsi:type="dcterms:W3CDTF">2025-07-10T15:20:08Z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0x01010054FF2FB34A1A94499FA7667CE4178A48</vt:lpwstr>
  </property>
</Properties>
</file>