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5/3. PLAN 2025 - II. REBALANS/"/>
    </mc:Choice>
  </mc:AlternateContent>
  <xr:revisionPtr revIDLastSave="104" documentId="8_{3531C23C-B2D1-495B-A261-CEBF792193D7}" xr6:coauthVersionLast="47" xr6:coauthVersionMax="47" xr10:uidLastSave="{1C2A067A-0568-4F7A-A7CE-6444E92C0B53}"/>
  <bookViews>
    <workbookView xWindow="-120" yWindow="-120" windowWidth="29040" windowHeight="15840" xr2:uid="{00000000-000D-0000-FFFF-FFFF00000000}"/>
  </bookViews>
  <sheets>
    <sheet name="PLAN 2025" sheetId="2" r:id="rId1"/>
    <sheet name="Nerealizirano 2024-&gt;2025" sheetId="3" r:id="rId2"/>
  </sheets>
  <definedNames>
    <definedName name="_xlnm._FilterDatabase" localSheetId="0" hidden="1">'PLAN 2025'!$A$2:$Q$55</definedName>
    <definedName name="_xlnm.Print_Titles" localSheetId="0">'PLAN 2025'!$4:$4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" l="1"/>
  <c r="L3" i="2"/>
  <c r="M3" i="2"/>
  <c r="N3" i="2"/>
  <c r="O3" i="2"/>
  <c r="J3" i="2"/>
  <c r="O11" i="2" l="1"/>
  <c r="K55" i="2"/>
  <c r="L55" i="2"/>
  <c r="M55" i="2"/>
  <c r="N55" i="2"/>
  <c r="J55" i="2"/>
  <c r="J5" i="2"/>
  <c r="K5" i="2"/>
  <c r="L5" i="2"/>
  <c r="M5" i="2"/>
  <c r="N5" i="2"/>
  <c r="O5" i="2"/>
  <c r="N11" i="2"/>
  <c r="L22" i="2"/>
  <c r="K25" i="2"/>
  <c r="L25" i="2"/>
  <c r="J25" i="2"/>
  <c r="K19" i="2"/>
  <c r="L19" i="2"/>
  <c r="M19" i="2"/>
  <c r="J19" i="2"/>
  <c r="K15" i="2"/>
  <c r="L15" i="2"/>
  <c r="J15" i="2"/>
  <c r="K12" i="2"/>
  <c r="L12" i="2"/>
  <c r="J12" i="2"/>
  <c r="K6" i="2"/>
  <c r="L6" i="2"/>
  <c r="J6" i="2"/>
  <c r="O51" i="2"/>
  <c r="O47" i="2"/>
  <c r="O41" i="2"/>
  <c r="O43" i="2"/>
  <c r="O39" i="2"/>
  <c r="O35" i="2"/>
  <c r="O34" i="2"/>
  <c r="O31" i="2"/>
  <c r="O26" i="2"/>
  <c r="N54" i="2"/>
  <c r="N51" i="2"/>
  <c r="N47" i="2"/>
  <c r="N43" i="2"/>
  <c r="N42" i="2"/>
  <c r="N39" i="2"/>
  <c r="N35" i="2"/>
  <c r="N34" i="2"/>
  <c r="N31" i="2"/>
  <c r="N27" i="2"/>
  <c r="N26" i="2"/>
  <c r="N21" i="2"/>
  <c r="N20" i="2"/>
  <c r="N19" i="2" s="1"/>
  <c r="N16" i="2"/>
  <c r="N14" i="2"/>
  <c r="N9" i="2"/>
  <c r="N8" i="2"/>
  <c r="M54" i="2"/>
  <c r="O54" i="2" s="1"/>
  <c r="M53" i="2"/>
  <c r="N53" i="2" s="1"/>
  <c r="M52" i="2"/>
  <c r="O52" i="2" s="1"/>
  <c r="M51" i="2"/>
  <c r="M48" i="2"/>
  <c r="N48" i="2" s="1"/>
  <c r="M47" i="2"/>
  <c r="M45" i="2"/>
  <c r="O45" i="2" s="1"/>
  <c r="M44" i="2"/>
  <c r="O44" i="2" s="1"/>
  <c r="M43" i="2"/>
  <c r="M42" i="2"/>
  <c r="O42" i="2" s="1"/>
  <c r="M41" i="2"/>
  <c r="N41" i="2" s="1"/>
  <c r="M40" i="2"/>
  <c r="O40" i="2" s="1"/>
  <c r="M39" i="2"/>
  <c r="M37" i="2"/>
  <c r="O37" i="2" s="1"/>
  <c r="M36" i="2"/>
  <c r="O36" i="2" s="1"/>
  <c r="M35" i="2"/>
  <c r="M34" i="2"/>
  <c r="M33" i="2"/>
  <c r="O33" i="2" s="1"/>
  <c r="M32" i="2"/>
  <c r="O32" i="2" s="1"/>
  <c r="M31" i="2"/>
  <c r="M29" i="2"/>
  <c r="N29" i="2" s="1"/>
  <c r="M28" i="2"/>
  <c r="M25" i="2" s="1"/>
  <c r="M27" i="2"/>
  <c r="M26" i="2"/>
  <c r="M24" i="2"/>
  <c r="M23" i="2"/>
  <c r="N23" i="2" s="1"/>
  <c r="M21" i="2"/>
  <c r="M20" i="2"/>
  <c r="O20" i="2" s="1"/>
  <c r="M18" i="2"/>
  <c r="N18" i="2" s="1"/>
  <c r="M17" i="2"/>
  <c r="O17" i="2" s="1"/>
  <c r="M16" i="2"/>
  <c r="O16" i="2" s="1"/>
  <c r="M14" i="2"/>
  <c r="O14" i="2" s="1"/>
  <c r="M13" i="2"/>
  <c r="O13" i="2" s="1"/>
  <c r="O12" i="2" s="1"/>
  <c r="M10" i="2"/>
  <c r="O10" i="2" s="1"/>
  <c r="M9" i="2"/>
  <c r="O9" i="2" s="1"/>
  <c r="M8" i="2"/>
  <c r="O8" i="2" s="1"/>
  <c r="M7" i="2"/>
  <c r="O7" i="2" s="1"/>
  <c r="K12" i="3"/>
  <c r="L12" i="3"/>
  <c r="J12" i="3"/>
  <c r="K3" i="3"/>
  <c r="L3" i="3"/>
  <c r="J3" i="3"/>
  <c r="J10" i="3"/>
  <c r="J7" i="3"/>
  <c r="K5" i="3"/>
  <c r="L5" i="3"/>
  <c r="J5" i="3"/>
  <c r="O28" i="2"/>
  <c r="O27" i="2"/>
  <c r="K38" i="2"/>
  <c r="K53" i="2"/>
  <c r="J53" i="2"/>
  <c r="K50" i="2"/>
  <c r="K49" i="2" s="1"/>
  <c r="J50" i="2"/>
  <c r="J49" i="2" s="1"/>
  <c r="M49" i="2" s="1"/>
  <c r="N49" i="2" s="1"/>
  <c r="J38" i="2"/>
  <c r="M38" i="2" s="1"/>
  <c r="N38" i="2" s="1"/>
  <c r="K30" i="2"/>
  <c r="K22" i="2" s="1"/>
  <c r="J30" i="2"/>
  <c r="J22" i="2" s="1"/>
  <c r="P50" i="2"/>
  <c r="P49" i="2" s="1"/>
  <c r="K46" i="2"/>
  <c r="P46" i="2"/>
  <c r="J46" i="2"/>
  <c r="M46" i="2" s="1"/>
  <c r="N46" i="2" s="1"/>
  <c r="L1" i="2" l="1"/>
  <c r="N25" i="2"/>
  <c r="O6" i="2"/>
  <c r="M22" i="2"/>
  <c r="O19" i="2"/>
  <c r="O38" i="2"/>
  <c r="O48" i="2"/>
  <c r="O18" i="2"/>
  <c r="O15" i="2" s="1"/>
  <c r="M30" i="2"/>
  <c r="N30" i="2" s="1"/>
  <c r="M50" i="2"/>
  <c r="N50" i="2" s="1"/>
  <c r="N10" i="2"/>
  <c r="N17" i="2"/>
  <c r="N15" i="2" s="1"/>
  <c r="N28" i="2"/>
  <c r="N32" i="2"/>
  <c r="N36" i="2"/>
  <c r="N40" i="2"/>
  <c r="N44" i="2"/>
  <c r="N52" i="2"/>
  <c r="M6" i="2"/>
  <c r="M15" i="2"/>
  <c r="N7" i="2"/>
  <c r="N13" i="2"/>
  <c r="N12" i="2" s="1"/>
  <c r="N24" i="2"/>
  <c r="N22" i="2" s="1"/>
  <c r="N33" i="2"/>
  <c r="N37" i="2"/>
  <c r="N45" i="2"/>
  <c r="O24" i="2"/>
  <c r="M12" i="2"/>
  <c r="K1" i="2"/>
  <c r="O46" i="2"/>
  <c r="O29" i="2"/>
  <c r="O25" i="2" s="1"/>
  <c r="O53" i="2"/>
  <c r="O30" i="2"/>
  <c r="O21" i="2"/>
  <c r="O50" i="2"/>
  <c r="O49" i="2" s="1"/>
  <c r="O22" i="2" l="1"/>
  <c r="O55" i="2" s="1"/>
  <c r="N6" i="2"/>
  <c r="L11" i="3"/>
  <c r="L10" i="3" s="1"/>
  <c r="L9" i="3"/>
  <c r="L8" i="3"/>
  <c r="J1" i="3"/>
  <c r="L7" i="3" l="1"/>
  <c r="J1" i="2" l="1"/>
  <c r="K9" i="3"/>
  <c r="K8" i="3"/>
  <c r="K6" i="3"/>
  <c r="K11" i="3"/>
  <c r="K10" i="3" s="1"/>
  <c r="L6" i="3"/>
  <c r="K7" i="3" l="1"/>
  <c r="L1" i="3" l="1"/>
  <c r="K1" i="3"/>
  <c r="M1" i="2" l="1"/>
  <c r="N1" i="2"/>
  <c r="O1" i="2"/>
</calcChain>
</file>

<file path=xl/sharedStrings.xml><?xml version="1.0" encoding="utf-8"?>
<sst xmlns="http://schemas.openxmlformats.org/spreadsheetml/2006/main" count="288" uniqueCount="135">
  <si>
    <t>UKUPNO</t>
  </si>
  <si>
    <t>CPV OZNAKA</t>
  </si>
  <si>
    <t>VRSTA POSTUPKA NABAVE</t>
  </si>
  <si>
    <t>PLANIRA LI SE PREDMET NABAVE PODIJELITI NA GRUPE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</si>
  <si>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</si>
  <si>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</si>
  <si>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</si>
  <si>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</si>
  <si>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</si>
  <si>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NAPOMENA</t>
  </si>
  <si>
    <t>NE</t>
  </si>
  <si>
    <t>ZAVOD</t>
  </si>
  <si>
    <t>RAČUNALA I RAČUNALNA OPREMA</t>
  </si>
  <si>
    <t>DA</t>
  </si>
  <si>
    <t xml:space="preserve">UREDSKI NAMJEŠTAJ </t>
  </si>
  <si>
    <t>OTVORENI POSTUPAK</t>
  </si>
  <si>
    <t>ULAGANJA U RAČUNALNE PROGRAME</t>
  </si>
  <si>
    <t>39130000-2</t>
  </si>
  <si>
    <t>UGOVOR</t>
  </si>
  <si>
    <t>EPIDEMIOLOGIJA</t>
  </si>
  <si>
    <t>JEDNOSTAVNA NABAVA</t>
  </si>
  <si>
    <t>MIKROBIOLOGIJA</t>
  </si>
  <si>
    <t>LABORATORIJSKA OPREMA</t>
  </si>
  <si>
    <t xml:space="preserve">MEDICINSKA OPREMA </t>
  </si>
  <si>
    <t>38000000-5</t>
  </si>
  <si>
    <t>LABORATORIJSKI HLADNJACI I LEDENICE</t>
  </si>
  <si>
    <t>60 DANA</t>
  </si>
  <si>
    <t>NAVOD FINANCIRA LI SE UGOVOR IZ FONDOVA EU</t>
  </si>
  <si>
    <t>UREDSKI STOLCI</t>
  </si>
  <si>
    <t>EVIDENCIJSKI BROJ NABAVE</t>
  </si>
  <si>
    <t>UREĐAJI, STROJEVI I OPREMA ZA OSTALE NAMJENE</t>
  </si>
  <si>
    <t>DODATNA ULAGANJA NA GRAĐEVINSKIM OBJEKTIMA</t>
  </si>
  <si>
    <t>NABAVA MEDICINSKOG INVENTARA</t>
  </si>
  <si>
    <t>EKOLOGIJA</t>
  </si>
  <si>
    <t>33100000-1</t>
  </si>
  <si>
    <t>30237000-9</t>
  </si>
  <si>
    <t>E DIGITALNI GODIŠNJI</t>
  </si>
  <si>
    <t>DIGITALIZACIJA PRIJAVA ZA ZAPOŠLJAVANJE</t>
  </si>
  <si>
    <t>KLIZNA VRATA ZGRADA A PRIZEMLJE SPOJNI HODNIK</t>
  </si>
  <si>
    <t>PROVODI GRAD ZAGREB KAO SREDIŠNJE TIJELO ZA NABAVU</t>
  </si>
  <si>
    <t>OSTALA OPREMA ZA ODRŽAVANJE I ZAŠTITU</t>
  </si>
  <si>
    <t>POTPUNO AUTOMATIZIRANI ELFA IMUNOANALIZATOR</t>
  </si>
  <si>
    <t>NABAVA I ISPORUKA MIKROPROCESORSKE PLINODOJAVNE CENTRALE</t>
  </si>
  <si>
    <t xml:space="preserve">33127000-6 </t>
  </si>
  <si>
    <t xml:space="preserve">35121000-8 </t>
  </si>
  <si>
    <t xml:space="preserve">38000000-5 </t>
  </si>
  <si>
    <t>44221230-6</t>
  </si>
  <si>
    <t>II.KVARTAL</t>
  </si>
  <si>
    <t>SPEKTROFOTOMETAR</t>
  </si>
  <si>
    <t>IV. KVARTAL</t>
  </si>
  <si>
    <t>90 DANA</t>
  </si>
  <si>
    <t>II. KVARTAL</t>
  </si>
  <si>
    <t xml:space="preserve">INFORMATIČKI POTROŠNI HARDWARE (CIJELI ZAVOD) </t>
  </si>
  <si>
    <t xml:space="preserve">EKOLOGIJA </t>
  </si>
  <si>
    <t>DIESEL ELEKTRIČNI AGREGAT</t>
  </si>
  <si>
    <t>31121000-0</t>
  </si>
  <si>
    <t>39110000-6</t>
  </si>
  <si>
    <t>SVJETLOSNI MIKROSKOPI (8 KOMADA)</t>
  </si>
  <si>
    <t>38510000-3</t>
  </si>
  <si>
    <t>NADOGRADNJA PROGRAMSKIH RJEŠENJA, 3 GRUPE</t>
  </si>
  <si>
    <t>72000000-5</t>
  </si>
  <si>
    <t>PROCIJENJENA VRIJEDNOST ZA 2025. GODINU</t>
  </si>
  <si>
    <t>NABAVA FOTOKOPIRNIH UREĐAJA</t>
  </si>
  <si>
    <t xml:space="preserve">30121000-3 </t>
  </si>
  <si>
    <t xml:space="preserve">PROVODI GRAD ZAGREB KAO SREDIŠNJE TIJELO ZA NABAVU </t>
  </si>
  <si>
    <t xml:space="preserve">33111650-2 </t>
  </si>
  <si>
    <t>ANALIZATOR NATRIJA</t>
  </si>
  <si>
    <t xml:space="preserve">KOMORA S REGULACIJOM TOPLINE, VLAGE I UV LAMPOM </t>
  </si>
  <si>
    <t>TITRATOR ZA ANIONSKE, KATIONSKE I NEIONSKE TENZIDE</t>
  </si>
  <si>
    <t xml:space="preserve">HPLC TEKUĆINSKI KROMATOGRAF </t>
  </si>
  <si>
    <t>PRIJENOSNI UREĐAJ ZA DETEKCIJU PLINOVA</t>
  </si>
  <si>
    <t>MLIN ZA MLJEVENJE UZORAKA OTPADA</t>
  </si>
  <si>
    <t>UREĐAJ ZA HLADNO ULV ZAMAGLJIVANJE</t>
  </si>
  <si>
    <t>42924700-6</t>
  </si>
  <si>
    <t>POMOĆNA OPREMA ZA EKOLOGIJU, GRUPE:</t>
  </si>
  <si>
    <t>LABORATORIJSKA OPREMA ZA EKOLOGIJU, GRUPE:</t>
  </si>
  <si>
    <t>I.KVARTAL</t>
  </si>
  <si>
    <t>38434000-6</t>
  </si>
  <si>
    <t>PLANIRANO TRAJANJE UGOVORA O JAVNOJ NABAVI / OKVIRNOG SPORAZUMA</t>
  </si>
  <si>
    <t>OZNAKA POZICIJE FINANCIJSKOG PLANA</t>
  </si>
  <si>
    <t xml:space="preserve">PROCIJENJENA VRIJEDNOST ZA 2024. GODINU </t>
  </si>
  <si>
    <t>PLANIRANA  VRIJEDNOST PREDMETA NABAVE (PDV UKLJUČEN)</t>
  </si>
  <si>
    <t xml:space="preserve">IZNOS TROŠKA U FINANCIJSKOM PLANU </t>
  </si>
  <si>
    <t xml:space="preserve">60 DANA </t>
  </si>
  <si>
    <t>NABAVA RAČUNALA, GRUPE:</t>
  </si>
  <si>
    <t>DESKTOP RAČUNALA</t>
  </si>
  <si>
    <t>UREĐAJI  ZA EVIDENCIJU RADNOG VREMENA</t>
  </si>
  <si>
    <t xml:space="preserve">TERMOSTAT </t>
  </si>
  <si>
    <t>NABAVA HLADNJAKA (4 KOMADA)</t>
  </si>
  <si>
    <t>NADOGRADNJA APLIKACIJE ZA DDD</t>
  </si>
  <si>
    <t>30213000-5</t>
  </si>
  <si>
    <t>BN-46-2024</t>
  </si>
  <si>
    <t>30236000-2</t>
  </si>
  <si>
    <t>BN-47-2024</t>
  </si>
  <si>
    <t>38434540-3</t>
  </si>
  <si>
    <t>BN-50-2024</t>
  </si>
  <si>
    <t xml:space="preserve">39711100-0 </t>
  </si>
  <si>
    <t>BN-21-2024</t>
  </si>
  <si>
    <t>PROVODI GRAD ZAGREB KAO SREDIŠNJE TIJELO ZA NABAVU - DECENTRALIZIRANA SREDSTVA</t>
  </si>
  <si>
    <t>45400000-1</t>
  </si>
  <si>
    <t>POPIS POSTUPAKA NABAVE DUGOTRAJNE NEFINANCIJSKE IMOVINE KOJI SU ZAVRŠENI U 2024. GODINI, A SKLOPLJENI UGOVORI IZVRŠIT ĆE SE U 2025. GODINI</t>
  </si>
  <si>
    <t>NOVA PROCIJENJENA VRIJEDNOST ZA 2025. GODINU</t>
  </si>
  <si>
    <t>BN-09-2025</t>
  </si>
  <si>
    <t>EMV-01-2025</t>
  </si>
  <si>
    <t>EMV-03-2025</t>
  </si>
  <si>
    <t>BN-21-2025</t>
  </si>
  <si>
    <t>EMV-04-2025</t>
  </si>
  <si>
    <t>I. KVARTAL</t>
  </si>
  <si>
    <t>PRIJENOSNA RAČUNALA</t>
  </si>
  <si>
    <t>OPREMA ZA POTREBE SLUŽBE ZA ZDRAVSTVENU EKOLOGIJU, GRUPE:</t>
  </si>
  <si>
    <t>UREĐAJ ZA ANALIZU AKTIVITETA VODE</t>
  </si>
  <si>
    <t>SUSTAV ZA MEMBRANSKU FILTRACIJU</t>
  </si>
  <si>
    <t>UREĐAJ ZA ODREĐIVANJE ONEČIŠĆUJUĆIH TVARI U ZRAKU</t>
  </si>
  <si>
    <t>ANALITIČKA VAGA</t>
  </si>
  <si>
    <t>TERMOSTATI</t>
  </si>
  <si>
    <t>NADOGRADNJA SUSTAVA VIDEONADZORA</t>
  </si>
  <si>
    <t>32323500-8</t>
  </si>
  <si>
    <t>EMV-11-2025</t>
  </si>
  <si>
    <t>iI.KVARTAL</t>
  </si>
  <si>
    <t>MAMOGRAFSKI UREĐAJ ZA MOBILNO VOZILO</t>
  </si>
  <si>
    <t>BN-30-2025</t>
  </si>
  <si>
    <t>BN-24-2025</t>
  </si>
  <si>
    <t>DILUMAT - UREĐAJ ZA AUTOMATSKO DODAVANJE DILUENTA S DVIJE PUMPE</t>
  </si>
  <si>
    <t>EMV-14-2025</t>
  </si>
  <si>
    <t>DODATNA ULAGANJA NA GRAĐEVINSKIM OBJEKTIMA NA LOKACIJI MIROGOJSKA CESTA - ZAMJENA RASHLADNIH SUSTAVA U NASTAVNOM ZAVODU ZA JAVNO ZDRAVSTVO DR. ANDRIJA ŠTAMPAR</t>
  </si>
  <si>
    <t>NABAVA POKRETNOG LABORATORIJA ZA ODREĐIVANJE KVALITETE ZRAKA</t>
  </si>
  <si>
    <t>EVV-01-2025</t>
  </si>
  <si>
    <t>III. KVARTAL</t>
  </si>
  <si>
    <t>6 MJESECI</t>
  </si>
  <si>
    <t>AUTOMATSKI UZORKIVAČ OTPADNIH VODA</t>
  </si>
  <si>
    <t>POVEĆANJE / SMANJENJE - I. REBALANS
UV 60
23.04.2025</t>
  </si>
  <si>
    <t>POVEĆANJE / SMANJENJE - II. REBALANS
UV 64 
16.07.2025</t>
  </si>
  <si>
    <t>PLAN NABAVE DUGOTRAJNE NEFINANCIJSKE IMOVINE ZA 2025. GODINU - II. REBALANS</t>
  </si>
  <si>
    <t>30230000-0</t>
  </si>
  <si>
    <t>SIGURNOSNI UREĐAJ ZA RANO OTKRIVANJE NAPADA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</si>
</sst>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name val="Microsoft Sans Serif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0" xfId="0" applyFont="1"/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0" borderId="0" xfId="0" applyFont="1"/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vertical="center" wrapText="1"/>
    </xf>
    <xf numFmtId="3" fontId="2" fillId="4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49" fontId="3" fillId="0" borderId="1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3" fontId="2" fillId="5" borderId="7" xfId="0" applyNumberFormat="1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3" fontId="2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7" xfId="0" applyNumberFormat="1" applyFont="1" applyFill="1" applyBorder="1" applyAlignment="1">
      <alignment horizontal="right" vertical="center" wrapText="1"/>
    </xf>
    <xf numFmtId="49" fontId="2" fillId="6" borderId="1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3" fontId="2" fillId="6" borderId="8" xfId="0" applyNumberFormat="1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vertical="center" wrapText="1"/>
    </xf>
    <xf numFmtId="3" fontId="2" fillId="5" borderId="8" xfId="0" applyNumberFormat="1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2" fillId="4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colors>
    <mruColors>
      <color rgb="FFE9EDF7"/>
      <color rgb="FFDEF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Q59"/>
  <sheetViews>
    <sheetView tabSelected="1" zoomScaleNormal="100" workbookViewId="0"/>
  </sheetViews>
  <sheetFormatPr defaultColWidth="9.140625" defaultRowHeight="12.75" x14ac:dyDescent="0.2"/>
  <cols>
    <col min="1" max="1" width="15.7109375" style="16" customWidth="1"/>
    <col min="2" max="3" width="15.7109375" style="44" customWidth="1"/>
    <col min="4" max="4" width="15.7109375" style="16" customWidth="1"/>
    <col min="5" max="5" width="20.7109375" style="16" customWidth="1"/>
    <col min="6" max="8" width="15.7109375" style="16" customWidth="1"/>
    <col min="9" max="9" width="60.7109375" style="16" customWidth="1"/>
    <col min="10" max="14" width="15.7109375" style="45" customWidth="1"/>
    <col min="15" max="15" width="15.7109375" style="105" customWidth="1"/>
    <col min="16" max="16" width="15.7109375" style="46" customWidth="1"/>
    <col min="17" max="17" width="30.7109375" style="16" customWidth="1"/>
    <col min="18" max="16384" width="9.140625" style="16"/>
  </cols>
  <sheetData>
    <row r="1" spans="1:17" s="29" customFormat="1" x14ac:dyDescent="0.2">
      <c r="B1" s="37"/>
      <c r="C1" s="37"/>
      <c r="J1" s="38">
        <f>J3-J55</f>
        <v>0</v>
      </c>
      <c r="K1" s="38">
        <f t="shared" ref="K1:O1" si="0">K3-K55</f>
        <v>0</v>
      </c>
      <c r="L1" s="38">
        <f t="shared" si="0"/>
        <v>0</v>
      </c>
      <c r="M1" s="38">
        <f t="shared" si="0"/>
        <v>0</v>
      </c>
      <c r="N1" s="38">
        <f t="shared" si="0"/>
        <v>0</v>
      </c>
      <c r="O1" s="38">
        <f t="shared" si="0"/>
        <v>0</v>
      </c>
      <c r="P1" s="39"/>
    </row>
    <row r="2" spans="1:17" ht="24.95" customHeight="1" thickBot="1" x14ac:dyDescent="0.25">
      <c r="A2" s="106" t="s">
        <v>132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s="29" customFormat="1" ht="15" customHeight="1" thickTop="1" thickBot="1" x14ac:dyDescent="0.25">
      <c r="B3" s="37"/>
      <c r="C3" s="37"/>
      <c r="J3" s="38">
        <f>J7+J8+J9+J10+J13+J14+J16+J17+J18+J20+J21+J24+J26+J27+J28+J29+J31+J32+J33+J34+J35+J36+J37+J39+J41+J42+J43+J47+J48+J51+J52+J54+J23+J40+J44+J45+J11</f>
        <v>691500</v>
      </c>
      <c r="K3" s="38">
        <f t="shared" ref="K3:O3" si="1">K7+K8+K9+K10+K13+K14+K16+K17+K18+K20+K21+K24+K26+K27+K28+K29+K31+K32+K33+K34+K35+K36+K37+K39+K41+K42+K43+K47+K48+K51+K52+K54+K23+K40+K44+K45+K11</f>
        <v>82000</v>
      </c>
      <c r="L3" s="38">
        <f t="shared" si="1"/>
        <v>733000</v>
      </c>
      <c r="M3" s="38">
        <f t="shared" si="1"/>
        <v>1506500</v>
      </c>
      <c r="N3" s="38">
        <f t="shared" si="1"/>
        <v>1883125</v>
      </c>
      <c r="O3" s="38">
        <f t="shared" si="1"/>
        <v>1638427.5</v>
      </c>
      <c r="P3" s="38"/>
    </row>
    <row r="4" spans="1:17" s="44" customFormat="1" ht="65.099999999999994" customHeight="1" thickTop="1" thickBot="1" x14ac:dyDescent="0.25">
      <c r="A4" s="25" t="s">
        <v>29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7" t="s">
        <v>61</v>
      </c>
      <c r="K4" s="27" t="s">
        <v>130</v>
      </c>
      <c r="L4" s="27" t="s">
        <v>131</v>
      </c>
      <c r="M4" s="27" t="s">
        <v>101</v>
      </c>
      <c r="N4" s="27" t="s">
        <v>81</v>
      </c>
      <c r="O4" s="27" t="s">
        <v>82</v>
      </c>
      <c r="P4" s="27" t="s">
        <v>27</v>
      </c>
      <c r="Q4" s="28" t="s">
        <v>9</v>
      </c>
    </row>
    <row r="5" spans="1:17" s="44" customFormat="1" ht="30" customHeight="1" thickTop="1" x14ac:dyDescent="0.2">
      <c r="A5" s="47"/>
      <c r="B5" s="48"/>
      <c r="C5" s="48"/>
      <c r="D5" s="48"/>
      <c r="E5" s="48"/>
      <c r="F5" s="48"/>
      <c r="G5" s="48"/>
      <c r="H5" s="48">
        <v>42211</v>
      </c>
      <c r="I5" s="49" t="s">
        <v>12</v>
      </c>
      <c r="J5" s="50">
        <f>SUM(J9:J10)+J6+J11</f>
        <v>16600</v>
      </c>
      <c r="K5" s="50">
        <f t="shared" ref="K5:O5" si="2">SUM(K9:K10)+K6+K11</f>
        <v>99000</v>
      </c>
      <c r="L5" s="50">
        <f t="shared" si="2"/>
        <v>65000</v>
      </c>
      <c r="M5" s="50">
        <f t="shared" si="2"/>
        <v>180600</v>
      </c>
      <c r="N5" s="50">
        <f t="shared" si="2"/>
        <v>225750</v>
      </c>
      <c r="O5" s="50">
        <f t="shared" si="2"/>
        <v>215817</v>
      </c>
      <c r="P5" s="50"/>
      <c r="Q5" s="51"/>
    </row>
    <row r="6" spans="1:17" s="44" customFormat="1" ht="30" customHeight="1" x14ac:dyDescent="0.2">
      <c r="A6" s="52" t="s">
        <v>106</v>
      </c>
      <c r="B6" s="53" t="s">
        <v>90</v>
      </c>
      <c r="C6" s="53" t="s">
        <v>15</v>
      </c>
      <c r="D6" s="53" t="s">
        <v>13</v>
      </c>
      <c r="E6" s="53" t="s">
        <v>18</v>
      </c>
      <c r="F6" s="53" t="s">
        <v>107</v>
      </c>
      <c r="G6" s="53" t="s">
        <v>83</v>
      </c>
      <c r="H6" s="53" t="s">
        <v>11</v>
      </c>
      <c r="I6" s="54" t="s">
        <v>84</v>
      </c>
      <c r="J6" s="55">
        <f>SUM(J7:J8)</f>
        <v>0</v>
      </c>
      <c r="K6" s="55">
        <f t="shared" ref="K6:O6" si="3">SUM(K7:K8)</f>
        <v>99000</v>
      </c>
      <c r="L6" s="55">
        <f t="shared" si="3"/>
        <v>0</v>
      </c>
      <c r="M6" s="55">
        <f t="shared" si="3"/>
        <v>99000</v>
      </c>
      <c r="N6" s="55">
        <f t="shared" si="3"/>
        <v>123750</v>
      </c>
      <c r="O6" s="55">
        <f t="shared" si="3"/>
        <v>118305</v>
      </c>
      <c r="P6" s="56" t="s">
        <v>10</v>
      </c>
      <c r="Q6" s="57" t="s">
        <v>64</v>
      </c>
    </row>
    <row r="7" spans="1:17" s="44" customFormat="1" ht="30" customHeight="1" x14ac:dyDescent="0.2">
      <c r="A7" s="58"/>
      <c r="B7" s="59"/>
      <c r="C7" s="59"/>
      <c r="D7" s="59"/>
      <c r="E7" s="59"/>
      <c r="F7" s="59"/>
      <c r="G7" s="59"/>
      <c r="H7" s="59"/>
      <c r="I7" s="60" t="s">
        <v>85</v>
      </c>
      <c r="J7" s="61">
        <v>0</v>
      </c>
      <c r="K7" s="62">
        <v>87000</v>
      </c>
      <c r="L7" s="62">
        <v>0</v>
      </c>
      <c r="M7" s="62">
        <f t="shared" ref="M7:M54" si="4">SUM(J7:L7)</f>
        <v>87000</v>
      </c>
      <c r="N7" s="62">
        <f t="shared" ref="N7:N54" si="5">M7*1.25</f>
        <v>108750</v>
      </c>
      <c r="O7" s="62">
        <f>M7*1.195</f>
        <v>103965</v>
      </c>
      <c r="P7" s="62"/>
      <c r="Q7" s="63"/>
    </row>
    <row r="8" spans="1:17" s="44" customFormat="1" ht="30" customHeight="1" x14ac:dyDescent="0.2">
      <c r="A8" s="58"/>
      <c r="B8" s="59"/>
      <c r="C8" s="59"/>
      <c r="D8" s="59"/>
      <c r="E8" s="59"/>
      <c r="F8" s="59"/>
      <c r="G8" s="59"/>
      <c r="H8" s="59"/>
      <c r="I8" s="60" t="s">
        <v>108</v>
      </c>
      <c r="J8" s="61">
        <v>0</v>
      </c>
      <c r="K8" s="62">
        <v>12000</v>
      </c>
      <c r="L8" s="62">
        <v>0</v>
      </c>
      <c r="M8" s="62">
        <f t="shared" si="4"/>
        <v>12000</v>
      </c>
      <c r="N8" s="62">
        <f t="shared" si="5"/>
        <v>15000</v>
      </c>
      <c r="O8" s="62">
        <f>M8*1.195</f>
        <v>14340</v>
      </c>
      <c r="P8" s="62"/>
      <c r="Q8" s="63"/>
    </row>
    <row r="9" spans="1:17" s="68" customFormat="1" ht="30" customHeight="1" x14ac:dyDescent="0.2">
      <c r="A9" s="64" t="s">
        <v>102</v>
      </c>
      <c r="B9" s="53" t="s">
        <v>35</v>
      </c>
      <c r="C9" s="53" t="s">
        <v>20</v>
      </c>
      <c r="D9" s="65"/>
      <c r="E9" s="53"/>
      <c r="F9" s="53"/>
      <c r="G9" s="53"/>
      <c r="H9" s="53" t="s">
        <v>11</v>
      </c>
      <c r="I9" s="54" t="s">
        <v>52</v>
      </c>
      <c r="J9" s="55">
        <v>6600</v>
      </c>
      <c r="K9" s="55">
        <v>0</v>
      </c>
      <c r="L9" s="55">
        <v>0</v>
      </c>
      <c r="M9" s="55">
        <f t="shared" si="4"/>
        <v>6600</v>
      </c>
      <c r="N9" s="55">
        <f t="shared" si="5"/>
        <v>8250</v>
      </c>
      <c r="O9" s="55">
        <f>M9*1.195</f>
        <v>7887</v>
      </c>
      <c r="P9" s="66" t="s">
        <v>10</v>
      </c>
      <c r="Q9" s="67"/>
    </row>
    <row r="10" spans="1:17" s="68" customFormat="1" ht="30" customHeight="1" x14ac:dyDescent="0.2">
      <c r="A10" s="64" t="s">
        <v>120</v>
      </c>
      <c r="B10" s="65" t="s">
        <v>63</v>
      </c>
      <c r="C10" s="53" t="s">
        <v>20</v>
      </c>
      <c r="D10" s="65"/>
      <c r="E10" s="53"/>
      <c r="F10" s="65"/>
      <c r="G10" s="53"/>
      <c r="H10" s="53" t="s">
        <v>11</v>
      </c>
      <c r="I10" s="54" t="s">
        <v>62</v>
      </c>
      <c r="J10" s="55">
        <v>10000</v>
      </c>
      <c r="K10" s="55">
        <v>0</v>
      </c>
      <c r="L10" s="55">
        <v>0</v>
      </c>
      <c r="M10" s="55">
        <f t="shared" si="4"/>
        <v>10000</v>
      </c>
      <c r="N10" s="55">
        <f t="shared" si="5"/>
        <v>12500</v>
      </c>
      <c r="O10" s="55">
        <f>M10*1.195</f>
        <v>11950</v>
      </c>
      <c r="P10" s="66" t="s">
        <v>10</v>
      </c>
      <c r="Q10" s="69"/>
    </row>
    <row r="11" spans="1:17" s="68" customFormat="1" ht="30" customHeight="1" x14ac:dyDescent="0.2">
      <c r="A11" s="64"/>
      <c r="B11" s="65" t="s">
        <v>133</v>
      </c>
      <c r="C11" s="53" t="s">
        <v>15</v>
      </c>
      <c r="D11" s="65" t="s">
        <v>10</v>
      </c>
      <c r="E11" s="53" t="s">
        <v>18</v>
      </c>
      <c r="F11" s="65" t="s">
        <v>49</v>
      </c>
      <c r="G11" s="53" t="s">
        <v>50</v>
      </c>
      <c r="H11" s="53" t="s">
        <v>11</v>
      </c>
      <c r="I11" s="54" t="s">
        <v>134</v>
      </c>
      <c r="J11" s="55">
        <v>0</v>
      </c>
      <c r="K11" s="55">
        <v>0</v>
      </c>
      <c r="L11" s="55">
        <v>65000</v>
      </c>
      <c r="M11" s="55">
        <v>65000</v>
      </c>
      <c r="N11" s="55">
        <f>M11*1.25</f>
        <v>81250</v>
      </c>
      <c r="O11" s="55">
        <f>M11*1.195</f>
        <v>77675</v>
      </c>
      <c r="P11" s="66" t="s">
        <v>10</v>
      </c>
      <c r="Q11" s="57" t="s">
        <v>64</v>
      </c>
    </row>
    <row r="12" spans="1:17" s="44" customFormat="1" ht="30" customHeight="1" x14ac:dyDescent="0.2">
      <c r="A12" s="70"/>
      <c r="B12" s="71"/>
      <c r="C12" s="71"/>
      <c r="D12" s="71"/>
      <c r="E12" s="71"/>
      <c r="F12" s="71"/>
      <c r="G12" s="71"/>
      <c r="H12" s="71">
        <v>42212</v>
      </c>
      <c r="I12" s="72" t="s">
        <v>14</v>
      </c>
      <c r="J12" s="73">
        <f>SUM(J13:J14)</f>
        <v>32000</v>
      </c>
      <c r="K12" s="73">
        <f t="shared" ref="K12:O12" si="6">SUM(K13:K14)</f>
        <v>0</v>
      </c>
      <c r="L12" s="73">
        <f t="shared" si="6"/>
        <v>0</v>
      </c>
      <c r="M12" s="73">
        <f t="shared" si="6"/>
        <v>32000</v>
      </c>
      <c r="N12" s="73">
        <f t="shared" si="6"/>
        <v>40000</v>
      </c>
      <c r="O12" s="73">
        <f t="shared" si="6"/>
        <v>38240</v>
      </c>
      <c r="P12" s="73"/>
      <c r="Q12" s="74"/>
    </row>
    <row r="13" spans="1:17" s="44" customFormat="1" ht="30" customHeight="1" x14ac:dyDescent="0.2">
      <c r="A13" s="15"/>
      <c r="B13" s="5" t="s">
        <v>17</v>
      </c>
      <c r="C13" s="5" t="s">
        <v>20</v>
      </c>
      <c r="D13" s="5"/>
      <c r="E13" s="5"/>
      <c r="F13" s="5"/>
      <c r="G13" s="5"/>
      <c r="H13" s="5" t="s">
        <v>11</v>
      </c>
      <c r="I13" s="6" t="s">
        <v>14</v>
      </c>
      <c r="J13" s="11">
        <v>24000</v>
      </c>
      <c r="K13" s="11">
        <v>0</v>
      </c>
      <c r="L13" s="11">
        <v>0</v>
      </c>
      <c r="M13" s="11">
        <f t="shared" si="4"/>
        <v>24000</v>
      </c>
      <c r="N13" s="11">
        <f t="shared" si="5"/>
        <v>30000</v>
      </c>
      <c r="O13" s="11">
        <f>M13*1.195</f>
        <v>28680</v>
      </c>
      <c r="P13" s="7" t="s">
        <v>10</v>
      </c>
      <c r="Q13" s="12"/>
    </row>
    <row r="14" spans="1:17" s="44" customFormat="1" ht="30" customHeight="1" x14ac:dyDescent="0.2">
      <c r="A14" s="15"/>
      <c r="B14" s="5" t="s">
        <v>56</v>
      </c>
      <c r="C14" s="5" t="s">
        <v>20</v>
      </c>
      <c r="D14" s="5"/>
      <c r="E14" s="5"/>
      <c r="F14" s="5"/>
      <c r="G14" s="5"/>
      <c r="H14" s="5" t="s">
        <v>11</v>
      </c>
      <c r="I14" s="6" t="s">
        <v>28</v>
      </c>
      <c r="J14" s="11">
        <v>8000</v>
      </c>
      <c r="K14" s="11">
        <v>0</v>
      </c>
      <c r="L14" s="11">
        <v>0</v>
      </c>
      <c r="M14" s="11">
        <f t="shared" si="4"/>
        <v>8000</v>
      </c>
      <c r="N14" s="11">
        <f t="shared" si="5"/>
        <v>10000</v>
      </c>
      <c r="O14" s="11">
        <f>M14*1.195</f>
        <v>9560</v>
      </c>
      <c r="P14" s="7" t="s">
        <v>10</v>
      </c>
      <c r="Q14" s="12"/>
    </row>
    <row r="15" spans="1:17" s="44" customFormat="1" ht="30" customHeight="1" x14ac:dyDescent="0.2">
      <c r="A15" s="75"/>
      <c r="B15" s="76"/>
      <c r="C15" s="71"/>
      <c r="D15" s="71"/>
      <c r="E15" s="71"/>
      <c r="F15" s="71"/>
      <c r="G15" s="71"/>
      <c r="H15" s="71">
        <v>42239</v>
      </c>
      <c r="I15" s="72" t="s">
        <v>40</v>
      </c>
      <c r="J15" s="73">
        <f>SUM(J16:J18)</f>
        <v>160000</v>
      </c>
      <c r="K15" s="73">
        <f t="shared" ref="K15:O15" si="7">SUM(K16:K18)</f>
        <v>-146000</v>
      </c>
      <c r="L15" s="73">
        <f t="shared" si="7"/>
        <v>0</v>
      </c>
      <c r="M15" s="73">
        <f t="shared" si="7"/>
        <v>14000</v>
      </c>
      <c r="N15" s="73">
        <f t="shared" si="7"/>
        <v>17500</v>
      </c>
      <c r="O15" s="73">
        <f t="shared" si="7"/>
        <v>17280</v>
      </c>
      <c r="P15" s="77"/>
      <c r="Q15" s="78"/>
    </row>
    <row r="16" spans="1:17" s="44" customFormat="1" ht="30" customHeight="1" x14ac:dyDescent="0.2">
      <c r="A16" s="15"/>
      <c r="B16" s="5" t="s">
        <v>44</v>
      </c>
      <c r="C16" s="5" t="s">
        <v>20</v>
      </c>
      <c r="D16" s="5"/>
      <c r="E16" s="5"/>
      <c r="F16" s="5"/>
      <c r="G16" s="5"/>
      <c r="H16" s="5" t="s">
        <v>11</v>
      </c>
      <c r="I16" s="6" t="s">
        <v>42</v>
      </c>
      <c r="J16" s="11">
        <v>10000</v>
      </c>
      <c r="K16" s="11">
        <v>0</v>
      </c>
      <c r="L16" s="11">
        <v>0</v>
      </c>
      <c r="M16" s="11">
        <f t="shared" si="4"/>
        <v>10000</v>
      </c>
      <c r="N16" s="11">
        <f t="shared" si="5"/>
        <v>12500</v>
      </c>
      <c r="O16" s="11">
        <f>M16*1.25</f>
        <v>12500</v>
      </c>
      <c r="P16" s="7" t="s">
        <v>10</v>
      </c>
      <c r="Q16" s="12"/>
    </row>
    <row r="17" spans="1:17" s="44" customFormat="1" ht="30" customHeight="1" x14ac:dyDescent="0.2">
      <c r="A17" s="15"/>
      <c r="B17" s="5" t="s">
        <v>116</v>
      </c>
      <c r="C17" s="5" t="s">
        <v>20</v>
      </c>
      <c r="D17" s="5"/>
      <c r="E17" s="5"/>
      <c r="F17" s="5"/>
      <c r="G17" s="5"/>
      <c r="H17" s="5" t="s">
        <v>11</v>
      </c>
      <c r="I17" s="6" t="s">
        <v>115</v>
      </c>
      <c r="J17" s="11">
        <v>0</v>
      </c>
      <c r="K17" s="11">
        <v>4000</v>
      </c>
      <c r="L17" s="11">
        <v>0</v>
      </c>
      <c r="M17" s="11">
        <f t="shared" si="4"/>
        <v>4000</v>
      </c>
      <c r="N17" s="11">
        <f t="shared" si="5"/>
        <v>5000</v>
      </c>
      <c r="O17" s="11">
        <f>M17*1.195</f>
        <v>4780</v>
      </c>
      <c r="P17" s="7" t="s">
        <v>10</v>
      </c>
      <c r="Q17" s="12"/>
    </row>
    <row r="18" spans="1:17" s="44" customFormat="1" ht="30" customHeight="1" x14ac:dyDescent="0.2">
      <c r="A18" s="15"/>
      <c r="B18" s="5" t="s">
        <v>55</v>
      </c>
      <c r="C18" s="5" t="s">
        <v>15</v>
      </c>
      <c r="D18" s="5" t="s">
        <v>10</v>
      </c>
      <c r="E18" s="5" t="s">
        <v>18</v>
      </c>
      <c r="F18" s="10" t="s">
        <v>47</v>
      </c>
      <c r="G18" s="5" t="s">
        <v>26</v>
      </c>
      <c r="H18" s="5" t="s">
        <v>21</v>
      </c>
      <c r="I18" s="6" t="s">
        <v>54</v>
      </c>
      <c r="J18" s="11">
        <v>150000</v>
      </c>
      <c r="K18" s="11">
        <v>-150000</v>
      </c>
      <c r="L18" s="11">
        <v>0</v>
      </c>
      <c r="M18" s="11">
        <f t="shared" si="4"/>
        <v>0</v>
      </c>
      <c r="N18" s="11">
        <f t="shared" si="5"/>
        <v>0</v>
      </c>
      <c r="O18" s="11">
        <f>M18*1.25</f>
        <v>0</v>
      </c>
      <c r="P18" s="7" t="s">
        <v>10</v>
      </c>
      <c r="Q18" s="12" t="s">
        <v>64</v>
      </c>
    </row>
    <row r="19" spans="1:17" s="44" customFormat="1" ht="30" customHeight="1" x14ac:dyDescent="0.2">
      <c r="A19" s="75"/>
      <c r="B19" s="76"/>
      <c r="C19" s="71"/>
      <c r="D19" s="71"/>
      <c r="E19" s="71"/>
      <c r="F19" s="71"/>
      <c r="G19" s="71"/>
      <c r="H19" s="71">
        <v>422411</v>
      </c>
      <c r="I19" s="72" t="s">
        <v>23</v>
      </c>
      <c r="J19" s="73">
        <f>SUM(J20:J21)</f>
        <v>80000</v>
      </c>
      <c r="K19" s="73">
        <f t="shared" ref="K19:O19" si="8">SUM(K20:K21)</f>
        <v>0</v>
      </c>
      <c r="L19" s="73">
        <f t="shared" si="8"/>
        <v>0</v>
      </c>
      <c r="M19" s="73">
        <f t="shared" si="8"/>
        <v>80000</v>
      </c>
      <c r="N19" s="73">
        <f t="shared" si="8"/>
        <v>100000</v>
      </c>
      <c r="O19" s="73">
        <f t="shared" si="8"/>
        <v>100000</v>
      </c>
      <c r="P19" s="77"/>
      <c r="Q19" s="78"/>
    </row>
    <row r="20" spans="1:17" s="44" customFormat="1" ht="39.950000000000003" customHeight="1" x14ac:dyDescent="0.2">
      <c r="A20" s="15" t="s">
        <v>103</v>
      </c>
      <c r="B20" s="5" t="s">
        <v>65</v>
      </c>
      <c r="C20" s="5" t="s">
        <v>15</v>
      </c>
      <c r="D20" s="5" t="s">
        <v>10</v>
      </c>
      <c r="E20" s="5" t="s">
        <v>18</v>
      </c>
      <c r="F20" s="10" t="s">
        <v>47</v>
      </c>
      <c r="G20" s="5" t="s">
        <v>26</v>
      </c>
      <c r="H20" s="5" t="s">
        <v>19</v>
      </c>
      <c r="I20" s="6" t="s">
        <v>119</v>
      </c>
      <c r="J20" s="11">
        <v>70000</v>
      </c>
      <c r="K20" s="11">
        <v>0</v>
      </c>
      <c r="L20" s="11">
        <v>0</v>
      </c>
      <c r="M20" s="11">
        <f t="shared" si="4"/>
        <v>70000</v>
      </c>
      <c r="N20" s="11">
        <f t="shared" si="5"/>
        <v>87500</v>
      </c>
      <c r="O20" s="11">
        <f>M20*1.25</f>
        <v>87500</v>
      </c>
      <c r="P20" s="7" t="s">
        <v>10</v>
      </c>
      <c r="Q20" s="12" t="s">
        <v>98</v>
      </c>
    </row>
    <row r="21" spans="1:17" s="44" customFormat="1" ht="30" customHeight="1" x14ac:dyDescent="0.2">
      <c r="A21" s="15"/>
      <c r="B21" s="5" t="s">
        <v>34</v>
      </c>
      <c r="C21" s="5" t="s">
        <v>20</v>
      </c>
      <c r="D21" s="5"/>
      <c r="E21" s="5"/>
      <c r="F21" s="5"/>
      <c r="G21" s="5"/>
      <c r="H21" s="5" t="s">
        <v>11</v>
      </c>
      <c r="I21" s="6" t="s">
        <v>32</v>
      </c>
      <c r="J21" s="11">
        <v>10000</v>
      </c>
      <c r="K21" s="11">
        <v>0</v>
      </c>
      <c r="L21" s="11">
        <v>0</v>
      </c>
      <c r="M21" s="11">
        <f t="shared" si="4"/>
        <v>10000</v>
      </c>
      <c r="N21" s="11">
        <f t="shared" si="5"/>
        <v>12500</v>
      </c>
      <c r="O21" s="11">
        <f>M21*1.25</f>
        <v>12500</v>
      </c>
      <c r="P21" s="7" t="s">
        <v>10</v>
      </c>
      <c r="Q21" s="12"/>
    </row>
    <row r="22" spans="1:17" s="44" customFormat="1" ht="30" customHeight="1" x14ac:dyDescent="0.2">
      <c r="A22" s="75"/>
      <c r="B22" s="76"/>
      <c r="C22" s="71"/>
      <c r="D22" s="71"/>
      <c r="E22" s="71"/>
      <c r="F22" s="71"/>
      <c r="G22" s="71"/>
      <c r="H22" s="71">
        <v>42242</v>
      </c>
      <c r="I22" s="72" t="s">
        <v>22</v>
      </c>
      <c r="J22" s="73">
        <f>J24+J25+J30+J34+J35+J36+J37+J38+J23+J44+J45</f>
        <v>247000</v>
      </c>
      <c r="K22" s="73">
        <f t="shared" ref="K22:O22" si="9">K24+K25+K30+K34+K35+K36+K37+K38+K23+K44+K45</f>
        <v>29000</v>
      </c>
      <c r="L22" s="73">
        <f t="shared" si="9"/>
        <v>668000</v>
      </c>
      <c r="M22" s="73">
        <f t="shared" si="9"/>
        <v>944000</v>
      </c>
      <c r="N22" s="73">
        <f t="shared" si="9"/>
        <v>1180000</v>
      </c>
      <c r="O22" s="73">
        <f t="shared" si="9"/>
        <v>955750</v>
      </c>
      <c r="P22" s="77"/>
      <c r="Q22" s="78"/>
    </row>
    <row r="23" spans="1:17" s="44" customFormat="1" ht="30" customHeight="1" x14ac:dyDescent="0.2">
      <c r="A23" s="52" t="s">
        <v>126</v>
      </c>
      <c r="B23" s="79" t="s">
        <v>24</v>
      </c>
      <c r="C23" s="53" t="s">
        <v>15</v>
      </c>
      <c r="D23" s="53" t="s">
        <v>13</v>
      </c>
      <c r="E23" s="53" t="s">
        <v>18</v>
      </c>
      <c r="F23" s="53" t="s">
        <v>127</v>
      </c>
      <c r="G23" s="53" t="s">
        <v>128</v>
      </c>
      <c r="H23" s="53">
        <v>42242</v>
      </c>
      <c r="I23" s="54" t="s">
        <v>125</v>
      </c>
      <c r="J23" s="80">
        <v>0</v>
      </c>
      <c r="K23" s="80">
        <v>0</v>
      </c>
      <c r="L23" s="80">
        <v>640000</v>
      </c>
      <c r="M23" s="80">
        <f t="shared" si="4"/>
        <v>640000</v>
      </c>
      <c r="N23" s="80">
        <f t="shared" si="5"/>
        <v>800000</v>
      </c>
      <c r="O23" s="80">
        <v>640000</v>
      </c>
      <c r="P23" s="66" t="s">
        <v>10</v>
      </c>
      <c r="Q23" s="67" t="s">
        <v>64</v>
      </c>
    </row>
    <row r="24" spans="1:17" s="44" customFormat="1" ht="30" customHeight="1" x14ac:dyDescent="0.2">
      <c r="A24" s="52"/>
      <c r="B24" s="79" t="s">
        <v>24</v>
      </c>
      <c r="C24" s="53" t="s">
        <v>20</v>
      </c>
      <c r="D24" s="53"/>
      <c r="E24" s="53"/>
      <c r="F24" s="65"/>
      <c r="G24" s="53"/>
      <c r="H24" s="53" t="s">
        <v>11</v>
      </c>
      <c r="I24" s="54" t="s">
        <v>25</v>
      </c>
      <c r="J24" s="80">
        <v>15000</v>
      </c>
      <c r="K24" s="80">
        <v>0</v>
      </c>
      <c r="L24" s="80">
        <v>0</v>
      </c>
      <c r="M24" s="80">
        <f t="shared" si="4"/>
        <v>15000</v>
      </c>
      <c r="N24" s="80">
        <f t="shared" si="5"/>
        <v>18750</v>
      </c>
      <c r="O24" s="80">
        <f>M24</f>
        <v>15000</v>
      </c>
      <c r="P24" s="66" t="s">
        <v>10</v>
      </c>
      <c r="Q24" s="67"/>
    </row>
    <row r="25" spans="1:17" s="44" customFormat="1" ht="30" customHeight="1" x14ac:dyDescent="0.2">
      <c r="A25" s="52" t="s">
        <v>117</v>
      </c>
      <c r="B25" s="79" t="s">
        <v>24</v>
      </c>
      <c r="C25" s="53" t="s">
        <v>15</v>
      </c>
      <c r="D25" s="53" t="s">
        <v>13</v>
      </c>
      <c r="E25" s="53" t="s">
        <v>18</v>
      </c>
      <c r="F25" s="65" t="s">
        <v>47</v>
      </c>
      <c r="G25" s="53" t="s">
        <v>26</v>
      </c>
      <c r="H25" s="53">
        <v>42242</v>
      </c>
      <c r="I25" s="54" t="s">
        <v>74</v>
      </c>
      <c r="J25" s="80">
        <f>SUM(J26:J29)</f>
        <v>50000</v>
      </c>
      <c r="K25" s="80">
        <f t="shared" ref="K25:O25" si="10">SUM(K26:K29)</f>
        <v>30000</v>
      </c>
      <c r="L25" s="80">
        <f t="shared" si="10"/>
        <v>0</v>
      </c>
      <c r="M25" s="80">
        <f>SUM(M26:M29)</f>
        <v>80000</v>
      </c>
      <c r="N25" s="80">
        <f t="shared" si="10"/>
        <v>100000</v>
      </c>
      <c r="O25" s="80">
        <f t="shared" si="10"/>
        <v>80000</v>
      </c>
      <c r="P25" s="66" t="s">
        <v>10</v>
      </c>
      <c r="Q25" s="67" t="s">
        <v>64</v>
      </c>
    </row>
    <row r="26" spans="1:17" s="44" customFormat="1" ht="30" customHeight="1" x14ac:dyDescent="0.2">
      <c r="A26" s="15"/>
      <c r="B26" s="81"/>
      <c r="C26" s="5"/>
      <c r="D26" s="5"/>
      <c r="E26" s="5"/>
      <c r="F26" s="10"/>
      <c r="G26" s="5"/>
      <c r="H26" s="5" t="s">
        <v>33</v>
      </c>
      <c r="I26" s="6" t="s">
        <v>114</v>
      </c>
      <c r="J26" s="11">
        <v>5000</v>
      </c>
      <c r="K26" s="11">
        <v>2000</v>
      </c>
      <c r="L26" s="11">
        <v>0</v>
      </c>
      <c r="M26" s="82">
        <f t="shared" si="4"/>
        <v>7000</v>
      </c>
      <c r="N26" s="82">
        <f t="shared" si="5"/>
        <v>8750</v>
      </c>
      <c r="O26" s="11">
        <f>M26</f>
        <v>7000</v>
      </c>
      <c r="P26" s="7"/>
      <c r="Q26" s="12"/>
    </row>
    <row r="27" spans="1:17" s="44" customFormat="1" ht="30" customHeight="1" x14ac:dyDescent="0.2">
      <c r="A27" s="15"/>
      <c r="B27" s="81"/>
      <c r="C27" s="5"/>
      <c r="D27" s="5"/>
      <c r="E27" s="5"/>
      <c r="F27" s="10"/>
      <c r="G27" s="5"/>
      <c r="H27" s="5" t="s">
        <v>33</v>
      </c>
      <c r="I27" s="6" t="s">
        <v>71</v>
      </c>
      <c r="J27" s="11">
        <v>15000</v>
      </c>
      <c r="K27" s="11">
        <v>5000</v>
      </c>
      <c r="L27" s="11">
        <v>0</v>
      </c>
      <c r="M27" s="82">
        <f t="shared" si="4"/>
        <v>20000</v>
      </c>
      <c r="N27" s="82">
        <f t="shared" si="5"/>
        <v>25000</v>
      </c>
      <c r="O27" s="11">
        <f t="shared" ref="O27:O29" si="11">M27</f>
        <v>20000</v>
      </c>
      <c r="P27" s="7"/>
      <c r="Q27" s="12"/>
    </row>
    <row r="28" spans="1:17" s="44" customFormat="1" ht="30" customHeight="1" x14ac:dyDescent="0.2">
      <c r="A28" s="15"/>
      <c r="B28" s="81"/>
      <c r="C28" s="5"/>
      <c r="D28" s="5"/>
      <c r="E28" s="5"/>
      <c r="F28" s="10"/>
      <c r="G28" s="5"/>
      <c r="H28" s="5" t="s">
        <v>33</v>
      </c>
      <c r="I28" s="6" t="s">
        <v>67</v>
      </c>
      <c r="J28" s="11">
        <v>30000</v>
      </c>
      <c r="K28" s="11">
        <v>-5000</v>
      </c>
      <c r="L28" s="11">
        <v>0</v>
      </c>
      <c r="M28" s="82">
        <f t="shared" si="4"/>
        <v>25000</v>
      </c>
      <c r="N28" s="82">
        <f t="shared" si="5"/>
        <v>31250</v>
      </c>
      <c r="O28" s="11">
        <f t="shared" si="11"/>
        <v>25000</v>
      </c>
      <c r="P28" s="7"/>
      <c r="Q28" s="12"/>
    </row>
    <row r="29" spans="1:17" s="44" customFormat="1" ht="30" customHeight="1" x14ac:dyDescent="0.2">
      <c r="A29" s="15"/>
      <c r="B29" s="81"/>
      <c r="C29" s="5"/>
      <c r="D29" s="5"/>
      <c r="E29" s="5"/>
      <c r="F29" s="10"/>
      <c r="G29" s="5"/>
      <c r="H29" s="5" t="s">
        <v>33</v>
      </c>
      <c r="I29" s="60" t="s">
        <v>68</v>
      </c>
      <c r="J29" s="11">
        <v>0</v>
      </c>
      <c r="K29" s="11">
        <v>28000</v>
      </c>
      <c r="L29" s="11">
        <v>0</v>
      </c>
      <c r="M29" s="82">
        <f t="shared" si="4"/>
        <v>28000</v>
      </c>
      <c r="N29" s="82">
        <f t="shared" si="5"/>
        <v>35000</v>
      </c>
      <c r="O29" s="11">
        <f t="shared" si="11"/>
        <v>28000</v>
      </c>
      <c r="P29" s="7"/>
      <c r="Q29" s="12"/>
    </row>
    <row r="30" spans="1:17" s="44" customFormat="1" ht="30" customHeight="1" x14ac:dyDescent="0.2">
      <c r="A30" s="52" t="s">
        <v>104</v>
      </c>
      <c r="B30" s="79" t="s">
        <v>77</v>
      </c>
      <c r="C30" s="53" t="s">
        <v>15</v>
      </c>
      <c r="D30" s="53" t="s">
        <v>13</v>
      </c>
      <c r="E30" s="53" t="s">
        <v>18</v>
      </c>
      <c r="F30" s="65" t="s">
        <v>118</v>
      </c>
      <c r="G30" s="53" t="s">
        <v>26</v>
      </c>
      <c r="H30" s="53">
        <v>42242</v>
      </c>
      <c r="I30" s="54" t="s">
        <v>75</v>
      </c>
      <c r="J30" s="80">
        <f>SUM(J31:J33)</f>
        <v>60000</v>
      </c>
      <c r="K30" s="80">
        <f t="shared" ref="K30:O30" si="12">SUM(K31:K33)</f>
        <v>0</v>
      </c>
      <c r="L30" s="80">
        <v>0</v>
      </c>
      <c r="M30" s="80">
        <f t="shared" si="4"/>
        <v>60000</v>
      </c>
      <c r="N30" s="80">
        <f t="shared" si="5"/>
        <v>75000</v>
      </c>
      <c r="O30" s="80">
        <f t="shared" si="12"/>
        <v>60000</v>
      </c>
      <c r="P30" s="66" t="s">
        <v>10</v>
      </c>
      <c r="Q30" s="67" t="s">
        <v>64</v>
      </c>
    </row>
    <row r="31" spans="1:17" s="44" customFormat="1" ht="30" customHeight="1" x14ac:dyDescent="0.2">
      <c r="A31" s="15"/>
      <c r="B31" s="81"/>
      <c r="C31" s="5"/>
      <c r="D31" s="5"/>
      <c r="E31" s="5"/>
      <c r="F31" s="10"/>
      <c r="G31" s="5"/>
      <c r="H31" s="5" t="s">
        <v>33</v>
      </c>
      <c r="I31" s="6" t="s">
        <v>48</v>
      </c>
      <c r="J31" s="11">
        <v>5000</v>
      </c>
      <c r="K31" s="11">
        <v>0</v>
      </c>
      <c r="L31" s="11">
        <v>0</v>
      </c>
      <c r="M31" s="82">
        <f t="shared" si="4"/>
        <v>5000</v>
      </c>
      <c r="N31" s="11">
        <f t="shared" si="5"/>
        <v>6250</v>
      </c>
      <c r="O31" s="11">
        <f>M31</f>
        <v>5000</v>
      </c>
      <c r="P31" s="7"/>
      <c r="Q31" s="12"/>
    </row>
    <row r="32" spans="1:17" s="44" customFormat="1" ht="30" customHeight="1" x14ac:dyDescent="0.2">
      <c r="A32" s="15"/>
      <c r="B32" s="81"/>
      <c r="C32" s="5"/>
      <c r="D32" s="5"/>
      <c r="E32" s="5"/>
      <c r="F32" s="10"/>
      <c r="G32" s="5"/>
      <c r="H32" s="5" t="s">
        <v>33</v>
      </c>
      <c r="I32" s="6" t="s">
        <v>66</v>
      </c>
      <c r="J32" s="11">
        <v>10000</v>
      </c>
      <c r="K32" s="11">
        <v>0</v>
      </c>
      <c r="L32" s="11">
        <v>0</v>
      </c>
      <c r="M32" s="82">
        <f t="shared" si="4"/>
        <v>10000</v>
      </c>
      <c r="N32" s="11">
        <f t="shared" si="5"/>
        <v>12500</v>
      </c>
      <c r="O32" s="11">
        <f>M32</f>
        <v>10000</v>
      </c>
      <c r="P32" s="7"/>
      <c r="Q32" s="12"/>
    </row>
    <row r="33" spans="1:17" s="44" customFormat="1" ht="30" customHeight="1" x14ac:dyDescent="0.2">
      <c r="A33" s="15"/>
      <c r="B33" s="81"/>
      <c r="C33" s="5"/>
      <c r="D33" s="5"/>
      <c r="E33" s="5"/>
      <c r="F33" s="10"/>
      <c r="G33" s="5"/>
      <c r="H33" s="5" t="s">
        <v>33</v>
      </c>
      <c r="I33" s="60" t="s">
        <v>69</v>
      </c>
      <c r="J33" s="11">
        <v>45000</v>
      </c>
      <c r="K33" s="11">
        <v>0</v>
      </c>
      <c r="L33" s="11">
        <v>0</v>
      </c>
      <c r="M33" s="82">
        <f t="shared" si="4"/>
        <v>45000</v>
      </c>
      <c r="N33" s="11">
        <f t="shared" si="5"/>
        <v>56250</v>
      </c>
      <c r="O33" s="11">
        <f>M33</f>
        <v>45000</v>
      </c>
      <c r="P33" s="7"/>
      <c r="Q33" s="12"/>
    </row>
    <row r="34" spans="1:17" s="44" customFormat="1" ht="30" customHeight="1" x14ac:dyDescent="0.2">
      <c r="A34" s="52"/>
      <c r="B34" s="53" t="s">
        <v>24</v>
      </c>
      <c r="C34" s="53" t="s">
        <v>20</v>
      </c>
      <c r="D34" s="53"/>
      <c r="E34" s="53"/>
      <c r="F34" s="65"/>
      <c r="G34" s="53"/>
      <c r="H34" s="53" t="s">
        <v>53</v>
      </c>
      <c r="I34" s="54" t="s">
        <v>68</v>
      </c>
      <c r="J34" s="80">
        <v>25000</v>
      </c>
      <c r="K34" s="80">
        <v>-25000</v>
      </c>
      <c r="L34" s="80">
        <v>0</v>
      </c>
      <c r="M34" s="80">
        <f t="shared" si="4"/>
        <v>0</v>
      </c>
      <c r="N34" s="80">
        <f t="shared" si="5"/>
        <v>0</v>
      </c>
      <c r="O34" s="80">
        <f>M34</f>
        <v>0</v>
      </c>
      <c r="P34" s="66"/>
      <c r="Q34" s="67"/>
    </row>
    <row r="35" spans="1:17" s="44" customFormat="1" ht="30" customHeight="1" x14ac:dyDescent="0.2">
      <c r="A35" s="52"/>
      <c r="B35" s="53" t="s">
        <v>45</v>
      </c>
      <c r="C35" s="53" t="s">
        <v>15</v>
      </c>
      <c r="D35" s="53" t="s">
        <v>10</v>
      </c>
      <c r="E35" s="53" t="s">
        <v>18</v>
      </c>
      <c r="F35" s="65" t="s">
        <v>76</v>
      </c>
      <c r="G35" s="53" t="s">
        <v>26</v>
      </c>
      <c r="H35" s="53" t="s">
        <v>53</v>
      </c>
      <c r="I35" s="54" t="s">
        <v>70</v>
      </c>
      <c r="J35" s="80">
        <v>50000</v>
      </c>
      <c r="K35" s="80">
        <v>0</v>
      </c>
      <c r="L35" s="80">
        <v>0</v>
      </c>
      <c r="M35" s="80">
        <f t="shared" si="4"/>
        <v>50000</v>
      </c>
      <c r="N35" s="80">
        <f t="shared" si="5"/>
        <v>62500</v>
      </c>
      <c r="O35" s="80">
        <f>M35</f>
        <v>50000</v>
      </c>
      <c r="P35" s="66" t="s">
        <v>10</v>
      </c>
      <c r="Q35" s="67" t="s">
        <v>64</v>
      </c>
    </row>
    <row r="36" spans="1:17" s="44" customFormat="1" ht="30" customHeight="1" x14ac:dyDescent="0.2">
      <c r="A36" s="52"/>
      <c r="B36" s="79" t="s">
        <v>58</v>
      </c>
      <c r="C36" s="53" t="s">
        <v>20</v>
      </c>
      <c r="D36" s="53"/>
      <c r="E36" s="53"/>
      <c r="F36" s="65"/>
      <c r="G36" s="53"/>
      <c r="H36" s="53" t="s">
        <v>21</v>
      </c>
      <c r="I36" s="54" t="s">
        <v>57</v>
      </c>
      <c r="J36" s="80">
        <v>13000</v>
      </c>
      <c r="K36" s="80">
        <v>0</v>
      </c>
      <c r="L36" s="80">
        <v>0</v>
      </c>
      <c r="M36" s="80">
        <f t="shared" si="4"/>
        <v>13000</v>
      </c>
      <c r="N36" s="80">
        <f t="shared" si="5"/>
        <v>16250</v>
      </c>
      <c r="O36" s="80">
        <f>M36*1.25</f>
        <v>16250</v>
      </c>
      <c r="P36" s="66" t="s">
        <v>10</v>
      </c>
      <c r="Q36" s="67"/>
    </row>
    <row r="37" spans="1:17" s="44" customFormat="1" ht="30" customHeight="1" x14ac:dyDescent="0.2">
      <c r="A37" s="52"/>
      <c r="B37" s="53" t="s">
        <v>43</v>
      </c>
      <c r="C37" s="53" t="s">
        <v>15</v>
      </c>
      <c r="D37" s="53" t="s">
        <v>10</v>
      </c>
      <c r="E37" s="53" t="s">
        <v>18</v>
      </c>
      <c r="F37" s="65" t="s">
        <v>47</v>
      </c>
      <c r="G37" s="53" t="s">
        <v>26</v>
      </c>
      <c r="H37" s="53" t="s">
        <v>21</v>
      </c>
      <c r="I37" s="54" t="s">
        <v>41</v>
      </c>
      <c r="J37" s="80">
        <v>34000</v>
      </c>
      <c r="K37" s="80">
        <v>0</v>
      </c>
      <c r="L37" s="80">
        <v>0</v>
      </c>
      <c r="M37" s="80">
        <f t="shared" si="4"/>
        <v>34000</v>
      </c>
      <c r="N37" s="80">
        <f t="shared" si="5"/>
        <v>42500</v>
      </c>
      <c r="O37" s="80">
        <f>M37*1.25</f>
        <v>42500</v>
      </c>
      <c r="P37" s="66" t="s">
        <v>10</v>
      </c>
      <c r="Q37" s="67" t="s">
        <v>64</v>
      </c>
    </row>
    <row r="38" spans="1:17" s="44" customFormat="1" ht="30" customHeight="1" x14ac:dyDescent="0.2">
      <c r="A38" s="52" t="s">
        <v>121</v>
      </c>
      <c r="B38" s="53" t="s">
        <v>24</v>
      </c>
      <c r="C38" s="53" t="s">
        <v>20</v>
      </c>
      <c r="D38" s="53"/>
      <c r="E38" s="53"/>
      <c r="F38" s="65"/>
      <c r="G38" s="53"/>
      <c r="H38" s="53" t="s">
        <v>33</v>
      </c>
      <c r="I38" s="54" t="s">
        <v>109</v>
      </c>
      <c r="J38" s="80">
        <f>SUM(J39:J43)</f>
        <v>0</v>
      </c>
      <c r="K38" s="80">
        <f t="shared" ref="K38" si="13">SUM(K39:K43)</f>
        <v>24000</v>
      </c>
      <c r="L38" s="80">
        <v>0</v>
      </c>
      <c r="M38" s="80">
        <f t="shared" si="4"/>
        <v>24000</v>
      </c>
      <c r="N38" s="80">
        <f t="shared" si="5"/>
        <v>30000</v>
      </c>
      <c r="O38" s="80">
        <f>SUM(O39:O43)</f>
        <v>24000</v>
      </c>
      <c r="P38" s="66" t="s">
        <v>10</v>
      </c>
      <c r="Q38" s="67"/>
    </row>
    <row r="39" spans="1:17" s="44" customFormat="1" ht="30" customHeight="1" x14ac:dyDescent="0.2">
      <c r="A39" s="58"/>
      <c r="B39" s="59"/>
      <c r="C39" s="59"/>
      <c r="D39" s="59"/>
      <c r="E39" s="59"/>
      <c r="F39" s="83"/>
      <c r="G39" s="59"/>
      <c r="H39" s="5" t="s">
        <v>33</v>
      </c>
      <c r="I39" s="60" t="s">
        <v>110</v>
      </c>
      <c r="J39" s="84">
        <v>0</v>
      </c>
      <c r="K39" s="82">
        <v>8000</v>
      </c>
      <c r="L39" s="82">
        <v>-8000</v>
      </c>
      <c r="M39" s="82">
        <f t="shared" si="4"/>
        <v>0</v>
      </c>
      <c r="N39" s="82">
        <f t="shared" si="5"/>
        <v>0</v>
      </c>
      <c r="O39" s="82">
        <f>M39</f>
        <v>0</v>
      </c>
      <c r="P39" s="85"/>
      <c r="Q39" s="86"/>
    </row>
    <row r="40" spans="1:17" s="44" customFormat="1" ht="30" customHeight="1" x14ac:dyDescent="0.2">
      <c r="A40" s="58"/>
      <c r="B40" s="59"/>
      <c r="C40" s="59"/>
      <c r="D40" s="59"/>
      <c r="E40" s="59"/>
      <c r="F40" s="83"/>
      <c r="G40" s="59"/>
      <c r="H40" s="5" t="s">
        <v>33</v>
      </c>
      <c r="I40" s="60" t="s">
        <v>122</v>
      </c>
      <c r="J40" s="84">
        <v>0</v>
      </c>
      <c r="K40" s="82">
        <v>0</v>
      </c>
      <c r="L40" s="82">
        <v>8000</v>
      </c>
      <c r="M40" s="82">
        <f t="shared" si="4"/>
        <v>8000</v>
      </c>
      <c r="N40" s="82">
        <f t="shared" si="5"/>
        <v>10000</v>
      </c>
      <c r="O40" s="82">
        <f t="shared" ref="O40:O45" si="14">M40</f>
        <v>8000</v>
      </c>
      <c r="P40" s="85"/>
      <c r="Q40" s="86"/>
    </row>
    <row r="41" spans="1:17" s="44" customFormat="1" ht="30" customHeight="1" x14ac:dyDescent="0.2">
      <c r="A41" s="58"/>
      <c r="B41" s="59"/>
      <c r="C41" s="59"/>
      <c r="D41" s="59"/>
      <c r="E41" s="59"/>
      <c r="F41" s="83"/>
      <c r="G41" s="59"/>
      <c r="H41" s="5" t="s">
        <v>33</v>
      </c>
      <c r="I41" s="60" t="s">
        <v>111</v>
      </c>
      <c r="J41" s="84">
        <v>0</v>
      </c>
      <c r="K41" s="82">
        <v>2500</v>
      </c>
      <c r="L41" s="82">
        <v>0</v>
      </c>
      <c r="M41" s="82">
        <f t="shared" si="4"/>
        <v>2500</v>
      </c>
      <c r="N41" s="82">
        <f t="shared" si="5"/>
        <v>3125</v>
      </c>
      <c r="O41" s="82">
        <f t="shared" si="14"/>
        <v>2500</v>
      </c>
      <c r="P41" s="85"/>
      <c r="Q41" s="86"/>
    </row>
    <row r="42" spans="1:17" s="44" customFormat="1" ht="30" customHeight="1" x14ac:dyDescent="0.2">
      <c r="A42" s="58"/>
      <c r="B42" s="59"/>
      <c r="C42" s="59"/>
      <c r="D42" s="59"/>
      <c r="E42" s="59"/>
      <c r="F42" s="83"/>
      <c r="G42" s="59"/>
      <c r="H42" s="5" t="s">
        <v>33</v>
      </c>
      <c r="I42" s="60" t="s">
        <v>112</v>
      </c>
      <c r="J42" s="84">
        <v>0</v>
      </c>
      <c r="K42" s="82">
        <v>5500</v>
      </c>
      <c r="L42" s="82">
        <v>0</v>
      </c>
      <c r="M42" s="82">
        <f t="shared" si="4"/>
        <v>5500</v>
      </c>
      <c r="N42" s="82">
        <f t="shared" si="5"/>
        <v>6875</v>
      </c>
      <c r="O42" s="82">
        <f t="shared" si="14"/>
        <v>5500</v>
      </c>
      <c r="P42" s="85"/>
      <c r="Q42" s="86"/>
    </row>
    <row r="43" spans="1:17" s="44" customFormat="1" ht="30" customHeight="1" x14ac:dyDescent="0.2">
      <c r="A43" s="58"/>
      <c r="B43" s="59"/>
      <c r="C43" s="59"/>
      <c r="D43" s="59"/>
      <c r="E43" s="59"/>
      <c r="F43" s="83"/>
      <c r="G43" s="59"/>
      <c r="H43" s="5" t="s">
        <v>33</v>
      </c>
      <c r="I43" s="60" t="s">
        <v>113</v>
      </c>
      <c r="J43" s="84">
        <v>0</v>
      </c>
      <c r="K43" s="82">
        <v>8000</v>
      </c>
      <c r="L43" s="82">
        <v>0</v>
      </c>
      <c r="M43" s="82">
        <f t="shared" si="4"/>
        <v>8000</v>
      </c>
      <c r="N43" s="82">
        <f t="shared" si="5"/>
        <v>10000</v>
      </c>
      <c r="O43" s="82">
        <f t="shared" si="14"/>
        <v>8000</v>
      </c>
      <c r="P43" s="85"/>
      <c r="Q43" s="86"/>
    </row>
    <row r="44" spans="1:17" s="44" customFormat="1" ht="30" customHeight="1" x14ac:dyDescent="0.2">
      <c r="A44" s="52"/>
      <c r="B44" s="53" t="s">
        <v>24</v>
      </c>
      <c r="C44" s="53" t="s">
        <v>20</v>
      </c>
      <c r="D44" s="53"/>
      <c r="E44" s="53"/>
      <c r="F44" s="65"/>
      <c r="G44" s="53"/>
      <c r="H44" s="53" t="s">
        <v>33</v>
      </c>
      <c r="I44" s="54" t="s">
        <v>129</v>
      </c>
      <c r="J44" s="80">
        <v>0</v>
      </c>
      <c r="K44" s="80">
        <v>0</v>
      </c>
      <c r="L44" s="80">
        <v>20000</v>
      </c>
      <c r="M44" s="80">
        <f t="shared" si="4"/>
        <v>20000</v>
      </c>
      <c r="N44" s="80">
        <f t="shared" si="5"/>
        <v>25000</v>
      </c>
      <c r="O44" s="80">
        <f t="shared" si="14"/>
        <v>20000</v>
      </c>
      <c r="P44" s="66" t="s">
        <v>10</v>
      </c>
      <c r="Q44" s="67"/>
    </row>
    <row r="45" spans="1:17" s="44" customFormat="1" ht="30" customHeight="1" x14ac:dyDescent="0.2">
      <c r="A45" s="52"/>
      <c r="B45" s="53" t="s">
        <v>24</v>
      </c>
      <c r="C45" s="53" t="s">
        <v>20</v>
      </c>
      <c r="D45" s="53"/>
      <c r="E45" s="53"/>
      <c r="F45" s="65"/>
      <c r="G45" s="53"/>
      <c r="H45" s="53" t="s">
        <v>33</v>
      </c>
      <c r="I45" s="54" t="s">
        <v>110</v>
      </c>
      <c r="J45" s="80">
        <v>0</v>
      </c>
      <c r="K45" s="80">
        <v>0</v>
      </c>
      <c r="L45" s="80">
        <v>8000</v>
      </c>
      <c r="M45" s="80">
        <f t="shared" si="4"/>
        <v>8000</v>
      </c>
      <c r="N45" s="80">
        <f t="shared" si="5"/>
        <v>10000</v>
      </c>
      <c r="O45" s="80">
        <f t="shared" si="14"/>
        <v>8000</v>
      </c>
      <c r="P45" s="66" t="s">
        <v>10</v>
      </c>
      <c r="Q45" s="67"/>
    </row>
    <row r="46" spans="1:17" s="44" customFormat="1" ht="30" customHeight="1" x14ac:dyDescent="0.2">
      <c r="A46" s="87"/>
      <c r="B46" s="88"/>
      <c r="C46" s="71"/>
      <c r="D46" s="71"/>
      <c r="E46" s="71"/>
      <c r="F46" s="71"/>
      <c r="G46" s="71"/>
      <c r="H46" s="76">
        <v>42273</v>
      </c>
      <c r="I46" s="89" t="s">
        <v>30</v>
      </c>
      <c r="J46" s="90">
        <f>SUM(J47:J48)</f>
        <v>28000</v>
      </c>
      <c r="K46" s="90">
        <f t="shared" ref="K46:P46" si="15">SUM(K47:K48)</f>
        <v>0</v>
      </c>
      <c r="L46" s="90">
        <v>0</v>
      </c>
      <c r="M46" s="90">
        <f t="shared" si="4"/>
        <v>28000</v>
      </c>
      <c r="N46" s="90">
        <f t="shared" si="5"/>
        <v>35000</v>
      </c>
      <c r="O46" s="90">
        <f t="shared" si="15"/>
        <v>28000</v>
      </c>
      <c r="P46" s="90">
        <f t="shared" si="15"/>
        <v>0</v>
      </c>
      <c r="Q46" s="91"/>
    </row>
    <row r="47" spans="1:17" s="44" customFormat="1" ht="30" customHeight="1" x14ac:dyDescent="0.2">
      <c r="A47" s="92" t="s">
        <v>105</v>
      </c>
      <c r="B47" s="93" t="s">
        <v>73</v>
      </c>
      <c r="C47" s="5" t="s">
        <v>20</v>
      </c>
      <c r="D47" s="9"/>
      <c r="E47" s="9"/>
      <c r="F47" s="9"/>
      <c r="G47" s="9"/>
      <c r="H47" s="93" t="s">
        <v>19</v>
      </c>
      <c r="I47" s="94" t="s">
        <v>72</v>
      </c>
      <c r="J47" s="61">
        <v>20000</v>
      </c>
      <c r="K47" s="61">
        <v>0</v>
      </c>
      <c r="L47" s="61">
        <v>0</v>
      </c>
      <c r="M47" s="61">
        <f t="shared" si="4"/>
        <v>20000</v>
      </c>
      <c r="N47" s="61">
        <f t="shared" si="5"/>
        <v>25000</v>
      </c>
      <c r="O47" s="61">
        <f>M47</f>
        <v>20000</v>
      </c>
      <c r="P47" s="93" t="s">
        <v>10</v>
      </c>
      <c r="Q47" s="95"/>
    </row>
    <row r="48" spans="1:17" s="44" customFormat="1" ht="30" customHeight="1" x14ac:dyDescent="0.2">
      <c r="A48" s="15"/>
      <c r="B48" s="81" t="s">
        <v>46</v>
      </c>
      <c r="C48" s="5" t="s">
        <v>20</v>
      </c>
      <c r="D48" s="5"/>
      <c r="E48" s="5"/>
      <c r="F48" s="10"/>
      <c r="G48" s="5"/>
      <c r="H48" s="81" t="s">
        <v>33</v>
      </c>
      <c r="I48" s="42" t="s">
        <v>38</v>
      </c>
      <c r="J48" s="96">
        <v>8000</v>
      </c>
      <c r="K48" s="96">
        <v>0</v>
      </c>
      <c r="L48" s="96">
        <v>0</v>
      </c>
      <c r="M48" s="61">
        <f t="shared" si="4"/>
        <v>8000</v>
      </c>
      <c r="N48" s="96">
        <f t="shared" si="5"/>
        <v>10000</v>
      </c>
      <c r="O48" s="61">
        <f>M48</f>
        <v>8000</v>
      </c>
      <c r="P48" s="97" t="s">
        <v>10</v>
      </c>
      <c r="Q48" s="12"/>
    </row>
    <row r="49" spans="1:17" s="44" customFormat="1" ht="30" customHeight="1" x14ac:dyDescent="0.2">
      <c r="A49" s="75"/>
      <c r="B49" s="76"/>
      <c r="C49" s="71"/>
      <c r="D49" s="71"/>
      <c r="E49" s="71"/>
      <c r="F49" s="71"/>
      <c r="G49" s="98"/>
      <c r="H49" s="71">
        <v>42621</v>
      </c>
      <c r="I49" s="72" t="s">
        <v>16</v>
      </c>
      <c r="J49" s="73">
        <f>J50</f>
        <v>27900</v>
      </c>
      <c r="K49" s="73">
        <f t="shared" ref="K49:O49" si="16">K50</f>
        <v>0</v>
      </c>
      <c r="L49" s="73">
        <v>0</v>
      </c>
      <c r="M49" s="73">
        <f t="shared" si="4"/>
        <v>27900</v>
      </c>
      <c r="N49" s="73">
        <f t="shared" si="5"/>
        <v>34875</v>
      </c>
      <c r="O49" s="73">
        <f t="shared" si="16"/>
        <v>33340.5</v>
      </c>
      <c r="P49" s="73">
        <f t="shared" ref="P49" si="17">P50</f>
        <v>0</v>
      </c>
      <c r="Q49" s="78"/>
    </row>
    <row r="50" spans="1:17" s="99" customFormat="1" ht="30" customHeight="1" x14ac:dyDescent="0.2">
      <c r="A50" s="52"/>
      <c r="B50" s="53" t="s">
        <v>60</v>
      </c>
      <c r="C50" s="53" t="s">
        <v>15</v>
      </c>
      <c r="D50" s="53" t="s">
        <v>13</v>
      </c>
      <c r="E50" s="53" t="s">
        <v>18</v>
      </c>
      <c r="F50" s="53" t="s">
        <v>49</v>
      </c>
      <c r="G50" s="53" t="s">
        <v>50</v>
      </c>
      <c r="H50" s="53"/>
      <c r="I50" s="54" t="s">
        <v>59</v>
      </c>
      <c r="J50" s="80">
        <f>SUM(J51:J52)</f>
        <v>27900</v>
      </c>
      <c r="K50" s="80">
        <f t="shared" ref="K50:O50" si="18">SUM(K51:K52)</f>
        <v>0</v>
      </c>
      <c r="L50" s="80">
        <v>0</v>
      </c>
      <c r="M50" s="80">
        <f t="shared" si="4"/>
        <v>27900</v>
      </c>
      <c r="N50" s="80">
        <f t="shared" si="5"/>
        <v>34875</v>
      </c>
      <c r="O50" s="80">
        <f t="shared" si="18"/>
        <v>33340.5</v>
      </c>
      <c r="P50" s="80">
        <f t="shared" ref="P50" si="19">SUM(P51:P52)</f>
        <v>0</v>
      </c>
      <c r="Q50" s="67" t="s">
        <v>39</v>
      </c>
    </row>
    <row r="51" spans="1:17" s="44" customFormat="1" ht="30" customHeight="1" x14ac:dyDescent="0.2">
      <c r="A51" s="15"/>
      <c r="B51" s="5"/>
      <c r="C51" s="5"/>
      <c r="D51" s="5"/>
      <c r="E51" s="5"/>
      <c r="F51" s="5"/>
      <c r="G51" s="5"/>
      <c r="H51" s="5" t="s">
        <v>11</v>
      </c>
      <c r="I51" s="42" t="s">
        <v>36</v>
      </c>
      <c r="J51" s="11">
        <v>14600</v>
      </c>
      <c r="K51" s="11">
        <v>0</v>
      </c>
      <c r="L51" s="11">
        <v>0</v>
      </c>
      <c r="M51" s="82">
        <f t="shared" si="4"/>
        <v>14600</v>
      </c>
      <c r="N51" s="11">
        <f t="shared" si="5"/>
        <v>18250</v>
      </c>
      <c r="O51" s="11">
        <f>M51*1.195</f>
        <v>17447</v>
      </c>
      <c r="P51" s="7"/>
      <c r="Q51" s="12"/>
    </row>
    <row r="52" spans="1:17" s="44" customFormat="1" ht="30" customHeight="1" x14ac:dyDescent="0.2">
      <c r="A52" s="15"/>
      <c r="B52" s="5"/>
      <c r="C52" s="5"/>
      <c r="D52" s="5"/>
      <c r="E52" s="5"/>
      <c r="F52" s="5"/>
      <c r="G52" s="5"/>
      <c r="H52" s="5" t="s">
        <v>11</v>
      </c>
      <c r="I52" s="42" t="s">
        <v>37</v>
      </c>
      <c r="J52" s="11">
        <v>13300</v>
      </c>
      <c r="K52" s="11">
        <v>0</v>
      </c>
      <c r="L52" s="11">
        <v>0</v>
      </c>
      <c r="M52" s="82">
        <f t="shared" si="4"/>
        <v>13300</v>
      </c>
      <c r="N52" s="11">
        <f t="shared" si="5"/>
        <v>16625</v>
      </c>
      <c r="O52" s="11">
        <f>M52*1.195</f>
        <v>15893.5</v>
      </c>
      <c r="P52" s="7"/>
      <c r="Q52" s="12"/>
    </row>
    <row r="53" spans="1:17" s="44" customFormat="1" ht="30" customHeight="1" x14ac:dyDescent="0.2">
      <c r="A53" s="75"/>
      <c r="B53" s="71"/>
      <c r="C53" s="71"/>
      <c r="D53" s="71"/>
      <c r="E53" s="71"/>
      <c r="F53" s="100"/>
      <c r="G53" s="71"/>
      <c r="H53" s="71">
        <v>45111</v>
      </c>
      <c r="I53" s="72" t="s">
        <v>31</v>
      </c>
      <c r="J53" s="73">
        <f>SUM(J54:J54)</f>
        <v>100000</v>
      </c>
      <c r="K53" s="73">
        <f t="shared" ref="K53:O53" si="20">SUM(K54:K54)</f>
        <v>100000</v>
      </c>
      <c r="L53" s="73">
        <v>0</v>
      </c>
      <c r="M53" s="73">
        <f t="shared" si="4"/>
        <v>200000</v>
      </c>
      <c r="N53" s="73">
        <f t="shared" si="5"/>
        <v>250000</v>
      </c>
      <c r="O53" s="73">
        <f t="shared" si="20"/>
        <v>250000</v>
      </c>
      <c r="P53" s="98"/>
      <c r="Q53" s="101"/>
    </row>
    <row r="54" spans="1:17" s="44" customFormat="1" ht="43.5" customHeight="1" thickBot="1" x14ac:dyDescent="0.25">
      <c r="A54" s="15" t="s">
        <v>123</v>
      </c>
      <c r="B54" s="102" t="s">
        <v>99</v>
      </c>
      <c r="C54" s="5" t="s">
        <v>15</v>
      </c>
      <c r="D54" s="5" t="s">
        <v>10</v>
      </c>
      <c r="E54" s="5" t="s">
        <v>18</v>
      </c>
      <c r="F54" s="10" t="s">
        <v>51</v>
      </c>
      <c r="G54" s="5"/>
      <c r="H54" s="9" t="s">
        <v>11</v>
      </c>
      <c r="I54" s="103" t="s">
        <v>124</v>
      </c>
      <c r="J54" s="82">
        <v>100000</v>
      </c>
      <c r="K54" s="82">
        <v>100000</v>
      </c>
      <c r="L54" s="82">
        <v>0</v>
      </c>
      <c r="M54" s="82">
        <f t="shared" si="4"/>
        <v>200000</v>
      </c>
      <c r="N54" s="82">
        <f t="shared" si="5"/>
        <v>250000</v>
      </c>
      <c r="O54" s="82">
        <f>M54*1.25</f>
        <v>250000</v>
      </c>
      <c r="P54" s="85" t="s">
        <v>10</v>
      </c>
      <c r="Q54" s="86" t="s">
        <v>39</v>
      </c>
    </row>
    <row r="55" spans="1:17" ht="30" customHeight="1" thickTop="1" thickBot="1" x14ac:dyDescent="0.25">
      <c r="A55" s="35"/>
      <c r="B55" s="30"/>
      <c r="C55" s="31"/>
      <c r="D55" s="31"/>
      <c r="E55" s="32"/>
      <c r="F55" s="31"/>
      <c r="G55" s="30"/>
      <c r="H55" s="32"/>
      <c r="I55" s="33" t="s">
        <v>0</v>
      </c>
      <c r="J55" s="34">
        <f>+J53+J49+J46+J22+J19+J15+J12+J5</f>
        <v>691500</v>
      </c>
      <c r="K55" s="34">
        <f t="shared" ref="K55:O55" si="21">+K53+K49+K46+K22+K19+K15+K12+K5</f>
        <v>82000</v>
      </c>
      <c r="L55" s="34">
        <f t="shared" si="21"/>
        <v>733000</v>
      </c>
      <c r="M55" s="34">
        <f t="shared" si="21"/>
        <v>1506500</v>
      </c>
      <c r="N55" s="34">
        <f t="shared" si="21"/>
        <v>1883125</v>
      </c>
      <c r="O55" s="34">
        <f t="shared" si="21"/>
        <v>1638427.5</v>
      </c>
      <c r="P55" s="104"/>
      <c r="Q55" s="36"/>
    </row>
    <row r="56" spans="1:17" ht="13.5" thickTop="1" x14ac:dyDescent="0.2"/>
    <row r="59" spans="1:17" x14ac:dyDescent="0.2">
      <c r="O59" s="45"/>
      <c r="P59" s="45"/>
    </row>
  </sheetData>
  <mergeCells count="1">
    <mergeCell ref="A2:Q2"/>
  </mergeCells>
  <pageMargins left="0.70866141732283472" right="0.70866141732283472" top="0.51181102362204722" bottom="0.31496062992125984" header="0.11811023622047245" footer="0.11811023622047245"/>
  <pageSetup paperSize="8" scale="59" fitToHeight="0" orientation="landscape" r:id="rId1"/>
  <headerFooter>
    <oddHeader>&amp;L&amp;"Calibri,Uobičajeno"Upravno vijeće
16.07.2025&amp;C&amp;"-,Uobičajeno"Plan nabave dugotrajne nefinancijske imovine za 2025. godinu - II. Rebalans&amp;R&amp;"Calibri,Uobičajeno"64. sjednica
Točka 3. dnevnog reda</oddHeader>
    <oddFooter>&amp;L&amp;"-,Uobičajeno"&amp;11Nastavni zavod za javno zdravstvo "Dr. Andrija Štampar"&amp;C&amp;"Calibri,Uobičajeno"&amp;A&amp;R&amp;"-,Uobičajeno"&amp;11&amp;P/&amp;N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73FEE-A8AE-41CC-80B6-5DD7968F4ED8}">
  <sheetPr>
    <tabColor theme="8" tint="0.59999389629810485"/>
    <pageSetUpPr fitToPage="1"/>
  </sheetPr>
  <dimension ref="A1:N13"/>
  <sheetViews>
    <sheetView workbookViewId="0">
      <selection activeCell="K17" sqref="K17"/>
    </sheetView>
  </sheetViews>
  <sheetFormatPr defaultRowHeight="12.75" x14ac:dyDescent="0.2"/>
  <cols>
    <col min="1" max="6" width="15.7109375" style="16" customWidth="1"/>
    <col min="7" max="7" width="20.7109375" style="16" customWidth="1"/>
    <col min="8" max="8" width="15.7109375" style="16" customWidth="1"/>
    <col min="9" max="9" width="40.7109375" style="16" customWidth="1"/>
    <col min="10" max="13" width="15.7109375" style="16" customWidth="1"/>
    <col min="14" max="14" width="25.7109375" style="16" customWidth="1"/>
    <col min="15" max="16384" width="9.140625" style="16"/>
  </cols>
  <sheetData>
    <row r="1" spans="1:14" s="29" customFormat="1" ht="13.5" thickBot="1" x14ac:dyDescent="0.25">
      <c r="J1" s="40">
        <f>J12-J3</f>
        <v>0</v>
      </c>
      <c r="K1" s="40">
        <f>K12-K3</f>
        <v>0</v>
      </c>
      <c r="L1" s="40">
        <f>L12-L3</f>
        <v>0</v>
      </c>
    </row>
    <row r="2" spans="1:14" ht="30" customHeight="1" thickTop="1" thickBot="1" x14ac:dyDescent="0.25">
      <c r="A2" s="107" t="s">
        <v>100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4" s="29" customFormat="1" ht="14.25" thickTop="1" thickBot="1" x14ac:dyDescent="0.25">
      <c r="J3" s="40">
        <f>J6+J8+J9+J11</f>
        <v>32500</v>
      </c>
      <c r="K3" s="40">
        <f t="shared" ref="K3:L3" si="0">K6+K8+K9+K11</f>
        <v>40625</v>
      </c>
      <c r="L3" s="40">
        <f t="shared" si="0"/>
        <v>37365</v>
      </c>
    </row>
    <row r="4" spans="1:14" ht="65.099999999999994" customHeight="1" thickTop="1" thickBot="1" x14ac:dyDescent="0.25">
      <c r="A4" s="25" t="s">
        <v>29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78</v>
      </c>
      <c r="H4" s="26" t="s">
        <v>79</v>
      </c>
      <c r="I4" s="26" t="s">
        <v>8</v>
      </c>
      <c r="J4" s="27" t="s">
        <v>80</v>
      </c>
      <c r="K4" s="27" t="s">
        <v>81</v>
      </c>
      <c r="L4" s="27" t="s">
        <v>82</v>
      </c>
      <c r="M4" s="27" t="s">
        <v>27</v>
      </c>
      <c r="N4" s="28" t="s">
        <v>9</v>
      </c>
    </row>
    <row r="5" spans="1:14" s="24" customFormat="1" ht="30" customHeight="1" thickTop="1" x14ac:dyDescent="0.2">
      <c r="A5" s="18"/>
      <c r="B5" s="19"/>
      <c r="C5" s="19"/>
      <c r="D5" s="19"/>
      <c r="E5" s="19"/>
      <c r="F5" s="19"/>
      <c r="G5" s="19"/>
      <c r="H5" s="19">
        <v>42211</v>
      </c>
      <c r="I5" s="20" t="s">
        <v>12</v>
      </c>
      <c r="J5" s="21">
        <f>J6</f>
        <v>10000</v>
      </c>
      <c r="K5" s="21">
        <f t="shared" ref="K5:L5" si="1">K6</f>
        <v>12500</v>
      </c>
      <c r="L5" s="21">
        <f t="shared" si="1"/>
        <v>11900</v>
      </c>
      <c r="M5" s="22"/>
      <c r="N5" s="23"/>
    </row>
    <row r="6" spans="1:14" ht="30" customHeight="1" x14ac:dyDescent="0.2">
      <c r="A6" s="41" t="s">
        <v>91</v>
      </c>
      <c r="B6" s="10" t="s">
        <v>92</v>
      </c>
      <c r="C6" s="5" t="s">
        <v>20</v>
      </c>
      <c r="D6" s="10"/>
      <c r="E6" s="5"/>
      <c r="F6" s="5"/>
      <c r="G6" s="5"/>
      <c r="H6" s="5" t="s">
        <v>11</v>
      </c>
      <c r="I6" s="42" t="s">
        <v>86</v>
      </c>
      <c r="J6" s="43">
        <v>10000</v>
      </c>
      <c r="K6" s="43">
        <f>J6*1.25</f>
        <v>12500</v>
      </c>
      <c r="L6" s="43">
        <f>J6*1.19</f>
        <v>11900</v>
      </c>
      <c r="M6" s="7" t="s">
        <v>10</v>
      </c>
      <c r="N6" s="12"/>
    </row>
    <row r="7" spans="1:14" s="24" customFormat="1" ht="30" customHeight="1" x14ac:dyDescent="0.2">
      <c r="A7" s="14"/>
      <c r="B7" s="1"/>
      <c r="C7" s="1"/>
      <c r="D7" s="1"/>
      <c r="E7" s="1"/>
      <c r="F7" s="8"/>
      <c r="G7" s="1"/>
      <c r="H7" s="1">
        <v>42242</v>
      </c>
      <c r="I7" s="2" t="s">
        <v>22</v>
      </c>
      <c r="J7" s="13">
        <f>SUM(J8:J9)</f>
        <v>14500</v>
      </c>
      <c r="K7" s="13">
        <f t="shared" ref="K7:L7" si="2">SUM(K8:K9)</f>
        <v>18125</v>
      </c>
      <c r="L7" s="13">
        <f t="shared" si="2"/>
        <v>17465</v>
      </c>
      <c r="M7" s="3"/>
      <c r="N7" s="4"/>
    </row>
    <row r="8" spans="1:14" ht="30" customHeight="1" x14ac:dyDescent="0.2">
      <c r="A8" s="15" t="s">
        <v>93</v>
      </c>
      <c r="B8" s="5" t="s">
        <v>94</v>
      </c>
      <c r="C8" s="9" t="s">
        <v>20</v>
      </c>
      <c r="D8" s="5"/>
      <c r="E8" s="5"/>
      <c r="F8" s="10"/>
      <c r="G8" s="5"/>
      <c r="H8" s="5" t="s">
        <v>21</v>
      </c>
      <c r="I8" s="6" t="s">
        <v>87</v>
      </c>
      <c r="J8" s="11">
        <v>3500</v>
      </c>
      <c r="K8" s="11">
        <f>J8*1.25</f>
        <v>4375</v>
      </c>
      <c r="L8" s="11">
        <f>J8*1.25</f>
        <v>4375</v>
      </c>
      <c r="M8" s="7" t="s">
        <v>10</v>
      </c>
      <c r="N8" s="12"/>
    </row>
    <row r="9" spans="1:14" ht="30" customHeight="1" x14ac:dyDescent="0.2">
      <c r="A9" s="15" t="s">
        <v>95</v>
      </c>
      <c r="B9" s="5" t="s">
        <v>96</v>
      </c>
      <c r="C9" s="9" t="s">
        <v>20</v>
      </c>
      <c r="D9" s="5"/>
      <c r="E9" s="5"/>
      <c r="F9" s="10"/>
      <c r="G9" s="5"/>
      <c r="H9" s="5" t="s">
        <v>11</v>
      </c>
      <c r="I9" s="6" t="s">
        <v>88</v>
      </c>
      <c r="J9" s="11">
        <v>11000</v>
      </c>
      <c r="K9" s="11">
        <f>J9*1.25</f>
        <v>13750</v>
      </c>
      <c r="L9" s="11">
        <f>J9*1.19</f>
        <v>13090</v>
      </c>
      <c r="M9" s="7" t="s">
        <v>10</v>
      </c>
      <c r="N9" s="12"/>
    </row>
    <row r="10" spans="1:14" s="24" customFormat="1" ht="30" customHeight="1" x14ac:dyDescent="0.2">
      <c r="A10" s="14"/>
      <c r="B10" s="17"/>
      <c r="C10" s="1"/>
      <c r="D10" s="1"/>
      <c r="E10" s="1"/>
      <c r="F10" s="1"/>
      <c r="G10" s="1"/>
      <c r="H10" s="1">
        <v>42621</v>
      </c>
      <c r="I10" s="2" t="s">
        <v>16</v>
      </c>
      <c r="J10" s="13">
        <f>J11</f>
        <v>8000</v>
      </c>
      <c r="K10" s="13">
        <f t="shared" ref="K10:L10" si="3">K11</f>
        <v>10000</v>
      </c>
      <c r="L10" s="13">
        <f t="shared" si="3"/>
        <v>8000</v>
      </c>
      <c r="M10" s="3"/>
      <c r="N10" s="4"/>
    </row>
    <row r="11" spans="1:14" ht="30" customHeight="1" thickBot="1" x14ac:dyDescent="0.25">
      <c r="A11" s="15" t="s">
        <v>97</v>
      </c>
      <c r="B11" s="5" t="s">
        <v>60</v>
      </c>
      <c r="C11" s="5" t="s">
        <v>20</v>
      </c>
      <c r="D11" s="5"/>
      <c r="E11" s="5"/>
      <c r="F11" s="5"/>
      <c r="G11" s="5"/>
      <c r="H11" s="5" t="s">
        <v>19</v>
      </c>
      <c r="I11" s="42" t="s">
        <v>89</v>
      </c>
      <c r="J11" s="11">
        <v>8000</v>
      </c>
      <c r="K11" s="11">
        <f>J11*1.25</f>
        <v>10000</v>
      </c>
      <c r="L11" s="11">
        <f>J11</f>
        <v>8000</v>
      </c>
      <c r="M11" s="7" t="s">
        <v>10</v>
      </c>
      <c r="N11" s="12"/>
    </row>
    <row r="12" spans="1:14" ht="30" customHeight="1" thickTop="1" thickBot="1" x14ac:dyDescent="0.25">
      <c r="A12" s="35"/>
      <c r="B12" s="30"/>
      <c r="C12" s="31"/>
      <c r="D12" s="31"/>
      <c r="E12" s="32"/>
      <c r="F12" s="31"/>
      <c r="G12" s="30"/>
      <c r="H12" s="32"/>
      <c r="I12" s="33" t="s">
        <v>0</v>
      </c>
      <c r="J12" s="34">
        <f>J5+J7+J10</f>
        <v>32500</v>
      </c>
      <c r="K12" s="34">
        <f t="shared" ref="K12:L12" si="4">K5+K7+K10</f>
        <v>40625</v>
      </c>
      <c r="L12" s="34">
        <f t="shared" si="4"/>
        <v>37365</v>
      </c>
      <c r="M12" s="34"/>
      <c r="N12" s="36"/>
    </row>
    <row r="13" spans="1:14" ht="13.5" thickTop="1" x14ac:dyDescent="0.2"/>
  </sheetData>
  <mergeCells count="1">
    <mergeCell ref="A2:N2"/>
  </mergeCells>
  <pageMargins left="0.70866141732283472" right="0.70866141732283472" top="0.51181102362204722" bottom="0.31496062992125984" header="0.11811023622047245" footer="0.11811023622047245"/>
  <pageSetup paperSize="8" scale="76" fitToHeight="0" orientation="landscape" horizontalDpi="0" verticalDpi="0" r:id="rId1"/>
  <headerFooter>
    <oddHeader>&amp;L&amp;"Calibri,Uobičajeno"Upravno vijeće
16.07.2025&amp;C&amp;"-,Uobičajeno"Plan nabave dugotrajne nefinancijske imovine za 2025. godinu - II. Rebalans&amp;R&amp;"Calibri,Uobičajeno"64. sjednica
Točka 3. dnevnog reda</oddHeader>
    <oddFooter>&amp;L&amp;"-,Uobičajeno"&amp;11Nastavni zavod za javno zdravstvo "Dr. Andrija Štampar"&amp;C&amp;"Calibri,Uobičajeno"&amp;A&amp;R&amp;"-,Uobičajeno"&amp;11&amp;P/&amp;N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PLAN 2025</vt:lpstr>
      <vt:lpstr>Nerealizirano 2024-&gt;2025</vt:lpstr>
      <vt:lpstr>'PLAN 2025'!Ispis_naslova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skovacevic</dc:creator>
  <cp:lastModifiedBy>Ana Mikuš</cp:lastModifiedBy>
  <cp:lastPrinted>2025-07-08T09:30:10Z</cp:lastPrinted>
  <dcterms:created xsi:type="dcterms:W3CDTF">2013-12-12T13:21:36Z</dcterms:created>
  <dcterms:modified xsi:type="dcterms:W3CDTF">2025-07-10T15:19:32Z</dcterms:modified>
</cp:coreProperties>
</file>