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tampar-my.sharepoint.com/personal/skovacevic_stampar_hr/Documents/Dokumenti/SANJA/2025/UPRAVNO VIJEĆE/Prosinac 2025/70. UV - Točka 4. Financijski plan i Plan nabave za 2026. godinu/"/>
    </mc:Choice>
  </mc:AlternateContent>
  <xr:revisionPtr revIDLastSave="528" documentId="8_{818C25FE-EFF1-4A66-B21A-125F0E0C572E}" xr6:coauthVersionLast="47" xr6:coauthVersionMax="47" xr10:uidLastSave="{E739C467-E8FA-4E33-86A8-3D228BF5E871}"/>
  <bookViews>
    <workbookView xWindow="-120" yWindow="-120" windowWidth="29040" windowHeight="15720" xr2:uid="{00000000-000D-0000-FFFF-FFFF00000000}"/>
  </bookViews>
  <sheets>
    <sheet name="Plan 2026" sheetId="4" r:id="rId1"/>
    <sheet name="2025 -&gt; 2026" sheetId="7" r:id="rId2"/>
  </sheets>
  <externalReferences>
    <externalReference r:id="rId3"/>
  </externalReferences>
  <definedNames>
    <definedName name="_xlnm._FilterDatabase" localSheetId="0" hidden="1">'Plan 2026'!$A$4:$M$266</definedName>
    <definedName name="_xlnm.Print_Titles" localSheetId="1">'2025 -&gt; 2026'!$4:$4</definedName>
    <definedName name="_xlnm.Print_Titles" localSheetId="0">'Plan 2026'!$4:$4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0" i="4" l="1"/>
  <c r="K44" i="4"/>
  <c r="K43" i="4"/>
  <c r="K53" i="7"/>
  <c r="K3" i="7" s="1"/>
  <c r="J106" i="7"/>
  <c r="K106" i="7"/>
  <c r="J3" i="7"/>
  <c r="I3" i="7"/>
  <c r="I106" i="7"/>
  <c r="K47" i="7"/>
  <c r="J47" i="7"/>
  <c r="K46" i="7"/>
  <c r="J46" i="7"/>
  <c r="I46" i="7"/>
  <c r="I54" i="7" l="1"/>
  <c r="K45" i="7"/>
  <c r="K44" i="7"/>
  <c r="K39" i="7"/>
  <c r="K38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15" i="7"/>
  <c r="K8" i="7"/>
  <c r="K9" i="7"/>
  <c r="K10" i="7"/>
  <c r="K11" i="7"/>
  <c r="K12" i="7"/>
  <c r="K7" i="7"/>
  <c r="K43" i="7"/>
  <c r="K42" i="7" s="1"/>
  <c r="I37" i="7"/>
  <c r="I36" i="7" s="1"/>
  <c r="I14" i="7"/>
  <c r="I13" i="7" s="1"/>
  <c r="I6" i="7"/>
  <c r="I5" i="7" s="1"/>
  <c r="I70" i="7"/>
  <c r="I60" i="7"/>
  <c r="I57" i="7"/>
  <c r="I50" i="7"/>
  <c r="I49" i="7" s="1"/>
  <c r="I48" i="7" s="1"/>
  <c r="I43" i="7"/>
  <c r="K6" i="7" l="1"/>
  <c r="K5" i="7" s="1"/>
  <c r="K14" i="7"/>
  <c r="K13" i="7" s="1"/>
  <c r="I42" i="7"/>
  <c r="I40" i="7" s="1"/>
  <c r="K37" i="7"/>
  <c r="K36" i="7" s="1"/>
  <c r="K111" i="4"/>
  <c r="K117" i="4"/>
  <c r="K110" i="4"/>
  <c r="K109" i="4"/>
  <c r="K106" i="4"/>
  <c r="K105" i="4"/>
  <c r="K91" i="4"/>
  <c r="K89" i="4"/>
  <c r="K94" i="4"/>
  <c r="K93" i="4"/>
  <c r="K19" i="4"/>
  <c r="K120" i="4"/>
  <c r="K145" i="4"/>
  <c r="K146" i="4"/>
  <c r="K144" i="4"/>
  <c r="K13" i="4"/>
  <c r="K12" i="4"/>
  <c r="K156" i="4"/>
  <c r="K155" i="4"/>
  <c r="K152" i="4"/>
  <c r="K265" i="4"/>
  <c r="K238" i="4"/>
  <c r="K236" i="4"/>
  <c r="K235" i="4"/>
  <c r="K234" i="4"/>
  <c r="K233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05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77" i="4"/>
  <c r="K171" i="4"/>
  <c r="K170" i="4"/>
  <c r="K169" i="4"/>
  <c r="K173" i="4"/>
  <c r="K172" i="4"/>
  <c r="K168" i="4"/>
  <c r="K165" i="4"/>
  <c r="K166" i="4"/>
  <c r="K163" i="4"/>
  <c r="K162" i="4"/>
  <c r="K161" i="4"/>
  <c r="K138" i="4"/>
  <c r="K137" i="4"/>
  <c r="K136" i="4"/>
  <c r="K103" i="4"/>
  <c r="K102" i="4"/>
  <c r="K101" i="4"/>
  <c r="K99" i="4"/>
  <c r="K98" i="4"/>
  <c r="K97" i="4"/>
  <c r="K90" i="4"/>
  <c r="K95" i="4"/>
  <c r="K92" i="4"/>
  <c r="K88" i="4"/>
  <c r="K87" i="4"/>
  <c r="K86" i="4"/>
  <c r="K85" i="4"/>
  <c r="K84" i="4"/>
  <c r="K83" i="4"/>
  <c r="K49" i="4"/>
  <c r="K48" i="4"/>
  <c r="K45" i="4"/>
  <c r="K40" i="4"/>
  <c r="K39" i="4"/>
  <c r="K38" i="4"/>
  <c r="K37" i="4"/>
  <c r="K36" i="4"/>
  <c r="K30" i="4"/>
  <c r="K7" i="4"/>
  <c r="K6" i="4"/>
  <c r="J174" i="4"/>
  <c r="I264" i="4"/>
  <c r="I262" i="4"/>
  <c r="I253" i="4"/>
  <c r="I251" i="4"/>
  <c r="I241" i="4"/>
  <c r="I240" i="4" s="1"/>
  <c r="I232" i="4"/>
  <c r="I218" i="4"/>
  <c r="I204" i="4"/>
  <c r="I176" i="4"/>
  <c r="I198" i="4"/>
  <c r="I167" i="4"/>
  <c r="I164" i="4"/>
  <c r="I160" i="4"/>
  <c r="I159" i="4" s="1"/>
  <c r="I157" i="4"/>
  <c r="I149" i="4"/>
  <c r="I148" i="4" s="1"/>
  <c r="I143" i="4"/>
  <c r="I141" i="4"/>
  <c r="I139" i="4"/>
  <c r="I135" i="4"/>
  <c r="I124" i="4"/>
  <c r="I121" i="4"/>
  <c r="I119" i="4"/>
  <c r="I116" i="4"/>
  <c r="K115" i="4"/>
  <c r="I104" i="4"/>
  <c r="I100" i="4"/>
  <c r="I96" i="4"/>
  <c r="I82" i="4"/>
  <c r="I51" i="4"/>
  <c r="I47" i="4"/>
  <c r="I35" i="4"/>
  <c r="I21" i="4"/>
  <c r="I20" i="4" s="1"/>
  <c r="I16" i="4"/>
  <c r="I14" i="4"/>
  <c r="I11" i="4"/>
  <c r="I8" i="4"/>
  <c r="I5" i="4"/>
  <c r="J115" i="4"/>
  <c r="J53" i="7"/>
  <c r="J79" i="4"/>
  <c r="K79" i="4"/>
  <c r="J78" i="4"/>
  <c r="K78" i="4"/>
  <c r="J77" i="4"/>
  <c r="K77" i="4"/>
  <c r="J76" i="4"/>
  <c r="K76" i="4"/>
  <c r="J68" i="4"/>
  <c r="K68" i="4"/>
  <c r="J67" i="4"/>
  <c r="K67" i="4"/>
  <c r="J61" i="4"/>
  <c r="K61" i="4"/>
  <c r="J59" i="4"/>
  <c r="K59" i="4"/>
  <c r="I147" i="4" l="1"/>
  <c r="I118" i="4"/>
  <c r="I50" i="4"/>
  <c r="I46" i="4" s="1"/>
  <c r="I203" i="4"/>
  <c r="I134" i="4"/>
  <c r="J8" i="7"/>
  <c r="J9" i="7"/>
  <c r="J10" i="7"/>
  <c r="J11" i="7"/>
  <c r="J12" i="7"/>
  <c r="J7" i="7"/>
  <c r="J163" i="4"/>
  <c r="J162" i="4"/>
  <c r="J6" i="7" l="1"/>
  <c r="J5" i="7" s="1"/>
  <c r="K150" i="4"/>
  <c r="K151" i="4"/>
  <c r="K248" i="4"/>
  <c r="K247" i="4"/>
  <c r="K15" i="4"/>
  <c r="K23" i="4"/>
  <c r="K24" i="4"/>
  <c r="K25" i="4"/>
  <c r="K26" i="4"/>
  <c r="K27" i="4"/>
  <c r="K22" i="4"/>
  <c r="K158" i="4"/>
  <c r="K103" i="7"/>
  <c r="K104" i="7"/>
  <c r="K105" i="7"/>
  <c r="K102" i="7"/>
  <c r="K92" i="7"/>
  <c r="K93" i="7"/>
  <c r="K94" i="7"/>
  <c r="K95" i="7"/>
  <c r="K96" i="7"/>
  <c r="K97" i="7"/>
  <c r="K98" i="7"/>
  <c r="K99" i="7"/>
  <c r="K100" i="7"/>
  <c r="K91" i="7"/>
  <c r="K85" i="7"/>
  <c r="K86" i="7"/>
  <c r="K87" i="7"/>
  <c r="K88" i="7"/>
  <c r="K89" i="7"/>
  <c r="K84" i="7"/>
  <c r="K78" i="7"/>
  <c r="K76" i="7"/>
  <c r="K77" i="7"/>
  <c r="K79" i="7"/>
  <c r="K80" i="7"/>
  <c r="K81" i="7"/>
  <c r="K75" i="7"/>
  <c r="K72" i="7"/>
  <c r="K73" i="7"/>
  <c r="K71" i="7"/>
  <c r="K62" i="7"/>
  <c r="K63" i="7"/>
  <c r="K64" i="7"/>
  <c r="K65" i="7"/>
  <c r="K66" i="7"/>
  <c r="K67" i="7"/>
  <c r="K68" i="7"/>
  <c r="K69" i="7"/>
  <c r="K61" i="7"/>
  <c r="K59" i="7"/>
  <c r="K58" i="7"/>
  <c r="K57" i="7" s="1"/>
  <c r="K55" i="7"/>
  <c r="K54" i="7" s="1"/>
  <c r="K52" i="7"/>
  <c r="K51" i="7"/>
  <c r="K40" i="7"/>
  <c r="I83" i="7"/>
  <c r="I90" i="7"/>
  <c r="I101" i="7"/>
  <c r="I74" i="7"/>
  <c r="I246" i="4"/>
  <c r="I245" i="4" s="1"/>
  <c r="I175" i="4" s="1"/>
  <c r="I42" i="4"/>
  <c r="I41" i="4" s="1"/>
  <c r="I29" i="4"/>
  <c r="K263" i="4"/>
  <c r="K255" i="4"/>
  <c r="K256" i="4"/>
  <c r="K257" i="4"/>
  <c r="K258" i="4"/>
  <c r="K259" i="4"/>
  <c r="K260" i="4"/>
  <c r="K261" i="4"/>
  <c r="K254" i="4"/>
  <c r="K252" i="4"/>
  <c r="K250" i="4"/>
  <c r="K249" i="4"/>
  <c r="K244" i="4"/>
  <c r="K243" i="4"/>
  <c r="K242" i="4"/>
  <c r="K239" i="4"/>
  <c r="K237" i="4"/>
  <c r="K200" i="4"/>
  <c r="K201" i="4"/>
  <c r="K202" i="4"/>
  <c r="K199" i="4"/>
  <c r="K174" i="4"/>
  <c r="K154" i="4"/>
  <c r="K153" i="4"/>
  <c r="K142" i="4"/>
  <c r="K126" i="4"/>
  <c r="K127" i="4"/>
  <c r="K128" i="4"/>
  <c r="K129" i="4"/>
  <c r="K130" i="4"/>
  <c r="K131" i="4"/>
  <c r="K132" i="4"/>
  <c r="K133" i="4"/>
  <c r="K125" i="4"/>
  <c r="K123" i="4"/>
  <c r="K122" i="4"/>
  <c r="K53" i="4"/>
  <c r="K54" i="4"/>
  <c r="K55" i="4"/>
  <c r="K56" i="4"/>
  <c r="K57" i="4"/>
  <c r="K58" i="4"/>
  <c r="K60" i="4"/>
  <c r="K62" i="4"/>
  <c r="K63" i="4"/>
  <c r="K64" i="4"/>
  <c r="K65" i="4"/>
  <c r="K66" i="4"/>
  <c r="K69" i="4"/>
  <c r="K70" i="4"/>
  <c r="K71" i="4"/>
  <c r="K72" i="4"/>
  <c r="K73" i="4"/>
  <c r="K74" i="4"/>
  <c r="K75" i="4"/>
  <c r="K80" i="4"/>
  <c r="K81" i="4"/>
  <c r="K52" i="4"/>
  <c r="K34" i="4"/>
  <c r="K33" i="4"/>
  <c r="K28" i="4"/>
  <c r="J10" i="4"/>
  <c r="K10" i="4"/>
  <c r="K18" i="4"/>
  <c r="K17" i="4"/>
  <c r="K9" i="4"/>
  <c r="J111" i="4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14" i="7" l="1"/>
  <c r="J13" i="7" s="1"/>
  <c r="I82" i="7"/>
  <c r="I56" i="7" s="1"/>
  <c r="K50" i="7"/>
  <c r="K49" i="7" s="1"/>
  <c r="K48" i="7" s="1"/>
  <c r="K60" i="7"/>
  <c r="K100" i="4"/>
  <c r="K8" i="4"/>
  <c r="K29" i="4"/>
  <c r="K47" i="4"/>
  <c r="K51" i="4"/>
  <c r="K96" i="4"/>
  <c r="K141" i="4"/>
  <c r="K241" i="4"/>
  <c r="K218" i="4"/>
  <c r="K157" i="4"/>
  <c r="K14" i="4"/>
  <c r="K16" i="4"/>
  <c r="K35" i="4"/>
  <c r="K32" i="4"/>
  <c r="K116" i="4"/>
  <c r="K124" i="4"/>
  <c r="K143" i="4"/>
  <c r="K251" i="4"/>
  <c r="K11" i="4"/>
  <c r="K42" i="4"/>
  <c r="K82" i="4"/>
  <c r="K104" i="4"/>
  <c r="K119" i="4"/>
  <c r="K135" i="4"/>
  <c r="K198" i="4"/>
  <c r="K232" i="4"/>
  <c r="K253" i="4"/>
  <c r="K262" i="4"/>
  <c r="K176" i="4"/>
  <c r="K21" i="4"/>
  <c r="K5" i="4"/>
  <c r="K121" i="4"/>
  <c r="K167" i="4"/>
  <c r="K264" i="4"/>
  <c r="K204" i="4"/>
  <c r="K164" i="4"/>
  <c r="K160" i="4"/>
  <c r="K149" i="4"/>
  <c r="K74" i="7"/>
  <c r="K83" i="7"/>
  <c r="K90" i="7"/>
  <c r="K101" i="7"/>
  <c r="K70" i="7"/>
  <c r="K246" i="4"/>
  <c r="J156" i="4"/>
  <c r="J55" i="7"/>
  <c r="J54" i="7" s="1"/>
  <c r="J52" i="7"/>
  <c r="J51" i="7"/>
  <c r="J45" i="7"/>
  <c r="J44" i="7"/>
  <c r="J43" i="7" s="1"/>
  <c r="J42" i="7" s="1"/>
  <c r="J39" i="7"/>
  <c r="J38" i="7"/>
  <c r="J89" i="7"/>
  <c r="J37" i="7" l="1"/>
  <c r="J36" i="7" s="1"/>
  <c r="J50" i="7"/>
  <c r="J49" i="7" s="1"/>
  <c r="J48" i="7" s="1"/>
  <c r="K82" i="7"/>
  <c r="K56" i="7" s="1"/>
  <c r="J40" i="7"/>
  <c r="K148" i="4"/>
  <c r="K240" i="4"/>
  <c r="K50" i="4"/>
  <c r="K41" i="4"/>
  <c r="K31" i="4"/>
  <c r="K118" i="4"/>
  <c r="K245" i="4"/>
  <c r="K159" i="4"/>
  <c r="K203" i="4"/>
  <c r="K20" i="4"/>
  <c r="I1" i="7"/>
  <c r="K1" i="7" l="1"/>
  <c r="K175" i="4"/>
  <c r="K46" i="4"/>
  <c r="K147" i="4"/>
  <c r="J103" i="7"/>
  <c r="J104" i="7"/>
  <c r="J105" i="7"/>
  <c r="J102" i="7"/>
  <c r="J101" i="7" l="1"/>
  <c r="J92" i="7"/>
  <c r="J93" i="7"/>
  <c r="J94" i="7"/>
  <c r="J95" i="7"/>
  <c r="J96" i="7"/>
  <c r="J97" i="7"/>
  <c r="J98" i="7"/>
  <c r="J99" i="7"/>
  <c r="J100" i="7"/>
  <c r="J91" i="7"/>
  <c r="J85" i="7"/>
  <c r="J86" i="7"/>
  <c r="J87" i="7"/>
  <c r="J88" i="7"/>
  <c r="J84" i="7"/>
  <c r="J76" i="7"/>
  <c r="J77" i="7"/>
  <c r="J78" i="7"/>
  <c r="J79" i="7"/>
  <c r="J80" i="7"/>
  <c r="J81" i="7"/>
  <c r="J75" i="7"/>
  <c r="J72" i="7"/>
  <c r="J73" i="7"/>
  <c r="J71" i="7"/>
  <c r="J62" i="7"/>
  <c r="J63" i="7"/>
  <c r="J64" i="7"/>
  <c r="J65" i="7"/>
  <c r="J66" i="7"/>
  <c r="J67" i="7"/>
  <c r="J68" i="7"/>
  <c r="J69" i="7"/>
  <c r="J61" i="7"/>
  <c r="J59" i="7"/>
  <c r="J58" i="7"/>
  <c r="J60" i="7" l="1"/>
  <c r="J57" i="7"/>
  <c r="J83" i="7"/>
  <c r="J82" i="7" s="1"/>
  <c r="J74" i="7"/>
  <c r="J90" i="7"/>
  <c r="J70" i="7"/>
  <c r="J150" i="4"/>
  <c r="J151" i="4"/>
  <c r="J152" i="4"/>
  <c r="J28" i="4"/>
  <c r="J140" i="4"/>
  <c r="J139" i="4" s="1"/>
  <c r="J155" i="4"/>
  <c r="J237" i="4"/>
  <c r="J137" i="4"/>
  <c r="J138" i="4"/>
  <c r="J136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05" i="4"/>
  <c r="J142" i="4"/>
  <c r="J141" i="4" s="1"/>
  <c r="J53" i="4"/>
  <c r="J54" i="4"/>
  <c r="J55" i="4"/>
  <c r="J56" i="4"/>
  <c r="J57" i="4"/>
  <c r="J58" i="4"/>
  <c r="J60" i="4"/>
  <c r="J62" i="4"/>
  <c r="J63" i="4"/>
  <c r="J64" i="4"/>
  <c r="J65" i="4"/>
  <c r="J66" i="4"/>
  <c r="J69" i="4"/>
  <c r="J70" i="4"/>
  <c r="J71" i="4"/>
  <c r="J72" i="4"/>
  <c r="J73" i="4"/>
  <c r="J74" i="4"/>
  <c r="J75" i="4"/>
  <c r="J80" i="4"/>
  <c r="J81" i="4"/>
  <c r="J52" i="4"/>
  <c r="J56" i="7" l="1"/>
  <c r="J149" i="4"/>
  <c r="J204" i="4"/>
  <c r="J51" i="4"/>
  <c r="J135" i="4"/>
  <c r="K140" i="4"/>
  <c r="J120" i="4"/>
  <c r="J119" i="4" s="1"/>
  <c r="J93" i="4"/>
  <c r="J94" i="4"/>
  <c r="J95" i="4"/>
  <c r="J92" i="4"/>
  <c r="J15" i="4"/>
  <c r="J14" i="4" s="1"/>
  <c r="J13" i="4"/>
  <c r="J12" i="4"/>
  <c r="J1" i="7" l="1"/>
  <c r="J11" i="4"/>
  <c r="K139" i="4"/>
  <c r="J248" i="4"/>
  <c r="J247" i="4"/>
  <c r="J200" i="4"/>
  <c r="J201" i="4"/>
  <c r="J202" i="4"/>
  <c r="J199" i="4"/>
  <c r="J252" i="4"/>
  <c r="J251" i="4" s="1"/>
  <c r="J265" i="4"/>
  <c r="J264" i="4" s="1"/>
  <c r="J263" i="4"/>
  <c r="J262" i="4" s="1"/>
  <c r="J255" i="4"/>
  <c r="J256" i="4"/>
  <c r="J257" i="4"/>
  <c r="J258" i="4"/>
  <c r="J259" i="4"/>
  <c r="J260" i="4"/>
  <c r="J261" i="4"/>
  <c r="J254" i="4"/>
  <c r="J250" i="4"/>
  <c r="J249" i="4"/>
  <c r="J244" i="4"/>
  <c r="J243" i="4"/>
  <c r="J242" i="4"/>
  <c r="J239" i="4"/>
  <c r="J238" i="4"/>
  <c r="J236" i="4"/>
  <c r="J235" i="4"/>
  <c r="J234" i="4"/>
  <c r="J233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77" i="4"/>
  <c r="J169" i="4"/>
  <c r="J170" i="4"/>
  <c r="J171" i="4"/>
  <c r="J172" i="4"/>
  <c r="J173" i="4"/>
  <c r="J168" i="4"/>
  <c r="J154" i="4"/>
  <c r="J166" i="4"/>
  <c r="J165" i="4"/>
  <c r="J161" i="4"/>
  <c r="J160" i="4" s="1"/>
  <c r="J159" i="4" s="1"/>
  <c r="J158" i="4"/>
  <c r="J157" i="4" s="1"/>
  <c r="J153" i="4"/>
  <c r="J145" i="4"/>
  <c r="J146" i="4"/>
  <c r="J144" i="4"/>
  <c r="J126" i="4"/>
  <c r="J127" i="4"/>
  <c r="J128" i="4"/>
  <c r="J129" i="4"/>
  <c r="J130" i="4"/>
  <c r="J131" i="4"/>
  <c r="J132" i="4"/>
  <c r="J133" i="4"/>
  <c r="J125" i="4"/>
  <c r="J123" i="4"/>
  <c r="J122" i="4"/>
  <c r="J117" i="4"/>
  <c r="J116" i="4" s="1"/>
  <c r="I114" i="4"/>
  <c r="K114" i="4" s="1"/>
  <c r="I113" i="4"/>
  <c r="J110" i="4"/>
  <c r="J109" i="4"/>
  <c r="J106" i="4"/>
  <c r="J105" i="4"/>
  <c r="J102" i="4"/>
  <c r="J103" i="4"/>
  <c r="J101" i="4"/>
  <c r="J98" i="4"/>
  <c r="J99" i="4"/>
  <c r="J97" i="4"/>
  <c r="J91" i="4"/>
  <c r="J90" i="4"/>
  <c r="J89" i="4"/>
  <c r="J23" i="4"/>
  <c r="J24" i="4"/>
  <c r="J25" i="4"/>
  <c r="J26" i="4"/>
  <c r="J27" i="4"/>
  <c r="J22" i="4"/>
  <c r="J84" i="4"/>
  <c r="J85" i="4"/>
  <c r="J86" i="4"/>
  <c r="J87" i="4"/>
  <c r="J88" i="4"/>
  <c r="J83" i="4"/>
  <c r="J49" i="4"/>
  <c r="J48" i="4"/>
  <c r="J45" i="4"/>
  <c r="J44" i="4"/>
  <c r="J43" i="4"/>
  <c r="J37" i="4"/>
  <c r="J38" i="4"/>
  <c r="J39" i="4"/>
  <c r="J40" i="4"/>
  <c r="J36" i="4"/>
  <c r="J34" i="4"/>
  <c r="J33" i="4"/>
  <c r="J30" i="4"/>
  <c r="J29" i="4" s="1"/>
  <c r="J18" i="4"/>
  <c r="J19" i="4"/>
  <c r="J17" i="4"/>
  <c r="J9" i="4"/>
  <c r="J8" i="4" s="1"/>
  <c r="J7" i="4"/>
  <c r="J6" i="4"/>
  <c r="I32" i="4"/>
  <c r="I112" i="4" l="1"/>
  <c r="I108" i="4" s="1"/>
  <c r="I107" i="4" s="1"/>
  <c r="K113" i="4"/>
  <c r="I3" i="4"/>
  <c r="J47" i="4"/>
  <c r="J148" i="4"/>
  <c r="J147" i="4" s="1"/>
  <c r="J32" i="4"/>
  <c r="J31" i="4" s="1"/>
  <c r="J121" i="4"/>
  <c r="J167" i="4"/>
  <c r="J16" i="4"/>
  <c r="J82" i="4"/>
  <c r="J50" i="4" s="1"/>
  <c r="J104" i="4"/>
  <c r="J164" i="4"/>
  <c r="J241" i="4"/>
  <c r="J240" i="4" s="1"/>
  <c r="K134" i="4"/>
  <c r="J198" i="4"/>
  <c r="J100" i="4"/>
  <c r="J176" i="4"/>
  <c r="I31" i="4"/>
  <c r="J5" i="4"/>
  <c r="J35" i="4"/>
  <c r="J21" i="4"/>
  <c r="J20" i="4" s="1"/>
  <c r="J124" i="4"/>
  <c r="J253" i="4"/>
  <c r="J42" i="4"/>
  <c r="J41" i="4" s="1"/>
  <c r="J96" i="4"/>
  <c r="J143" i="4"/>
  <c r="J134" i="4" s="1"/>
  <c r="J232" i="4"/>
  <c r="J114" i="4"/>
  <c r="J246" i="4"/>
  <c r="J245" i="4" s="1"/>
  <c r="J113" i="4"/>
  <c r="J46" i="4" l="1"/>
  <c r="J112" i="4"/>
  <c r="J108" i="4" s="1"/>
  <c r="J107" i="4" s="1"/>
  <c r="J118" i="4"/>
  <c r="I266" i="4"/>
  <c r="I1" i="4" s="1"/>
  <c r="K112" i="4"/>
  <c r="K3" i="4"/>
  <c r="K108" i="4" l="1"/>
  <c r="J219" i="4"/>
  <c r="J222" i="4"/>
  <c r="J230" i="4"/>
  <c r="J229" i="4"/>
  <c r="J221" i="4"/>
  <c r="J228" i="4"/>
  <c r="J220" i="4"/>
  <c r="J225" i="4"/>
  <c r="J227" i="4"/>
  <c r="J224" i="4"/>
  <c r="J226" i="4"/>
  <c r="J231" i="4"/>
  <c r="J223" i="4"/>
  <c r="J218" i="4" l="1"/>
  <c r="J203" i="4" s="1"/>
  <c r="J175" i="4" s="1"/>
  <c r="J266" i="4" s="1"/>
  <c r="J3" i="4"/>
  <c r="K107" i="4"/>
  <c r="J1" i="4" l="1"/>
  <c r="K266" i="4"/>
  <c r="K1" i="4" l="1"/>
</calcChain>
</file>

<file path=xl/sharedStrings.xml><?xml version="1.0" encoding="utf-8"?>
<sst xmlns="http://schemas.openxmlformats.org/spreadsheetml/2006/main" count="841" uniqueCount="480">
  <si>
    <t>CPV OZNAKA</t>
  </si>
  <si>
    <t>VRSTA POSTUPKA NABAVE</t>
  </si>
  <si>
    <t>UGOVOR O JAVNOJ NABAVI / OKVIRNI SPORAZUM</t>
  </si>
  <si>
    <t>PLANIRANI POČETAK POSTUPKA</t>
  </si>
  <si>
    <t>PREDMET NABAVE</t>
  </si>
  <si>
    <t>UREDSKI MATERIJAL</t>
  </si>
  <si>
    <t>JEDNOSTAVNA NABAVA</t>
  </si>
  <si>
    <t>OTVORENI POSTUPAK JN</t>
  </si>
  <si>
    <t>UGOVOR O JN</t>
  </si>
  <si>
    <t>1 GODINA</t>
  </si>
  <si>
    <t>MATERIJAL I SREDSTVA ZA ČIŠĆENJE I ODRŽAVANJE</t>
  </si>
  <si>
    <t>MATERIJAL ZA HIGIJENSKE POTREBE I NJEGU</t>
  </si>
  <si>
    <t>2 GODINE</t>
  </si>
  <si>
    <t>SANITETSKI MATERIJAL</t>
  </si>
  <si>
    <t>CJEPIVO PROTIV HEPATITISA A ZA ODRASLE</t>
  </si>
  <si>
    <t>CJEPIVO PROTIV HEPATITISA B ZA ODRASLE</t>
  </si>
  <si>
    <t>CJEPIVO PROTIV HEPATITISA A+B ZA ODRASLE</t>
  </si>
  <si>
    <t>CJEPIVO PROTIV KRPELJNOG MENINGOENCEFALITISA ZA ODRASLE I DJECU</t>
  </si>
  <si>
    <t>CJEPIVO PROTIV ŽUTE GROZNICE</t>
  </si>
  <si>
    <t xml:space="preserve">CJEPIVO PROTIV TRBUŠNOG TIFUSA </t>
  </si>
  <si>
    <t>CJEPIVO PROTIV KOLERE (PERORALNO)</t>
  </si>
  <si>
    <t>CJEPIVO PROTIV MENINGOKOKNE BOLESTI  (A, C, W, Y) KONJUGIRANO</t>
  </si>
  <si>
    <t>CJEPIVO PROTIV VODENIH KOZICA</t>
  </si>
  <si>
    <t>CJEPIVO PROTIV GRIPE</t>
  </si>
  <si>
    <t>CJEPIVO PROTIV TETANUSA</t>
  </si>
  <si>
    <t>ANTITETANIČKI IMUNOGLOBULIN</t>
  </si>
  <si>
    <t>CJEPIVO PROTIV DIFTERIJE I TETANUSA</t>
  </si>
  <si>
    <t>CJEPIVO PROTIV POLIOMIJELITISA</t>
  </si>
  <si>
    <t>KEMIKALIJE P.A.</t>
  </si>
  <si>
    <t>KEMIKALIJE VISOKE ČISTOĆE</t>
  </si>
  <si>
    <t>KEMIKALIJE ZA POSEBNE NAMJENE</t>
  </si>
  <si>
    <t>ALKOHOL I SOLNA TEHNIČKA KISELINA</t>
  </si>
  <si>
    <t>METALI</t>
  </si>
  <si>
    <t>STANDARDI ZA ISPITIVANJE FIZIKALNO KEMIJSKIH POKAZATELJA</t>
  </si>
  <si>
    <t>KONTROLNA SREDSTVA ZA AUTOKLAV</t>
  </si>
  <si>
    <t>TESTOVI ZA MIKOPLAZME</t>
  </si>
  <si>
    <t>LOGARITAMSKI TESTOVI OSJETLJIVOSTI E-TESTOVI</t>
  </si>
  <si>
    <t>AGLUTINACIJSKI TESTOVI</t>
  </si>
  <si>
    <t>KITOVI ZA MOLEKULARNU DETEKCIJU PATOGENA I PRIBOR</t>
  </si>
  <si>
    <t>REFERENTNI BAKTERIJSKI SOJEVI</t>
  </si>
  <si>
    <t>API TESTOVI I REAGENSI</t>
  </si>
  <si>
    <t>TEST ZA DOKAZ ROTA I ADENO VIRUSA</t>
  </si>
  <si>
    <t>SERUMI ZA AGLUTINACIJU</t>
  </si>
  <si>
    <t>SUSTAV ZA BRZU IDENTIFIKACIJU</t>
  </si>
  <si>
    <t>SUSTAV ZA GENERIRANJE ANAEROBNIH UVJETA I OSTALO</t>
  </si>
  <si>
    <t xml:space="preserve">TESTNI ORGANIZMI I POTREBNE OTOPINE </t>
  </si>
  <si>
    <t>KOMERCIJALNI SISTEM ZA KULTIVACIJU TRICHOMONAS VAGINALIS</t>
  </si>
  <si>
    <t>OSTALI MATERIJAL I SIROVINE</t>
  </si>
  <si>
    <t>ENERGIJA</t>
  </si>
  <si>
    <t>PLIN</t>
  </si>
  <si>
    <t>MOTORNI BENZIN I DIZEL GORIVO</t>
  </si>
  <si>
    <t>MATERIJAL I DIJELOVI ZA TEKUĆE I INVESTICIJSKO ODRŽAVANJE OPREME (EKOLOGIJA)</t>
  </si>
  <si>
    <t>KOLONE, PRETKOLONE I SPE KOLONE ZA KROMATOGRAFIJU, GRUPE:</t>
  </si>
  <si>
    <t>KOLONE ZA IONSKU KROMATOGRAFIJU (IC)</t>
  </si>
  <si>
    <t>GOTOVI TESTOVI ZA EKOLOGIJU I OSTALO, GRUPE:</t>
  </si>
  <si>
    <t>BOČICE I ŠPRICE ZA AUTOUZORKIVAČE</t>
  </si>
  <si>
    <t xml:space="preserve">KIVETNI TESTOVI ZA ODREĐIVANJE KPK, SULFITA, ORTOFOSFATA I UKUPNOG FOSFORA, UKUPNOG DUŠIKA, ANIONSKIH, KATIONSKIH I NEIONSKIH DETERGENATA NA HACH LANGE DR 3900 SPEKTROFOTOMETRU SA RFID TEHNOLOGIJOM ZA PRIMJENU NA PODRUČJU ANALIZA VODA I HT 200S TERMOBLOKU ZA BRZU DIGESTIJU  </t>
  </si>
  <si>
    <t>USLUGE TELEFONA, POŠTE I PRIJEVOZA</t>
  </si>
  <si>
    <t>USLUGE TELEFONA, TELEFAKSA</t>
  </si>
  <si>
    <t>USLUGE TELEFONA, TELEFAKSA - MOBILNA TELEFONIJA</t>
  </si>
  <si>
    <t>POŠTARINA (PISMA, TISKANICE I SL.)</t>
  </si>
  <si>
    <t>USLUGE TEKUĆEG I INVESTICIJSKOG ODRŽAVANJA</t>
  </si>
  <si>
    <t>USLUGE TEKUĆEG ODRŽAVANJA GRAĐEVINSKIH OBJEKATA</t>
  </si>
  <si>
    <t xml:space="preserve">PARKETARSKI I SLIČNI RADOVI </t>
  </si>
  <si>
    <t>SOBOSLIKARSKI I LIČILAČKI RADOVI</t>
  </si>
  <si>
    <t>USLUGE TEKUĆEG I INVESTICIJSKOG ODRŽAVANJA POSTR. I OPREME</t>
  </si>
  <si>
    <t>SERVIS I ODRŽAVANJE KOTLOVNICE</t>
  </si>
  <si>
    <t>SERVIS I ODRŽAVANJE KLIMA VENTILACIJSKIH UREĐAJA I RASHLADNE TEHNIKE</t>
  </si>
  <si>
    <t>USLUGE TEKUĆEG ODRŽAVANJA PRIJEVOZNIH SREDSTAVA - PRANJE VOZILA</t>
  </si>
  <si>
    <t>USLUGE PROMIDŽBE I INFORMIRANJA</t>
  </si>
  <si>
    <t>KOMUNALNE USLUGE</t>
  </si>
  <si>
    <t>DIMNJAČARSKE I EKOLOŠKE USLUGE</t>
  </si>
  <si>
    <t>OSTALE KOMUNALNE USLUGE - UREĐENJE OKOLIŠA I SLIČNO</t>
  </si>
  <si>
    <t>LABORATORIJSKE USLUGE</t>
  </si>
  <si>
    <t>ODREĐIVANJE (USPOSTAVA MONITORINGA) KONTAMINACIJE TALA ZA PROGRAM "EKOLOŠKA KARTA GRADA ZAGREBA"</t>
  </si>
  <si>
    <t>USLUGE RAZVOJA SOFTVERA (ODRŽAVANJE POSLOVNIH PROGRAMSKIH RJEŠENJA), GRUPE:</t>
  </si>
  <si>
    <t>USLUGE ČIŠĆENJA, PRANJA I SLIČNO</t>
  </si>
  <si>
    <t>USLUGE ČUVANJA IMOVINE I OSOBA</t>
  </si>
  <si>
    <t>USLUGE IZRADE VIZUALNE KOMUNIKACIJE</t>
  </si>
  <si>
    <t>USLUGE KORIŠTENJA SUSTAVA E- RAČUN</t>
  </si>
  <si>
    <t>PREMIJE OSIGURANJA</t>
  </si>
  <si>
    <t xml:space="preserve">UKUPNO </t>
  </si>
  <si>
    <t>OKVIRNI SPORAZUM</t>
  </si>
  <si>
    <t>USLUGE TEKUĆEG I INVESTICIJSKOG ODRŽAVANJA PRIJEVOZNIH SREDSTAVA</t>
  </si>
  <si>
    <t>DROGE I PSIHOTROPNE TVARI</t>
  </si>
  <si>
    <t>KOLONE I PRETKOLONE ZA TEKUĆINSKU KROMATOGRAFIJU (HPLC I LC-MS/MS) I ZA LC-ICP-MS ODREĐIVANJE ANORGANSKOG ARSENA I KOLONE ZA ODREĐIVANJE PESTICIDA (GC-MS/MS)</t>
  </si>
  <si>
    <t>KOLONE, PRETKOLONE I SPE KOLONE ZA ODREĐIVANJE KONTAMINANATA I TRIAZINSKIH PESTICIDA</t>
  </si>
  <si>
    <t>ELISA TESTOVI ZA ALERGENE</t>
  </si>
  <si>
    <t>30192000-1</t>
  </si>
  <si>
    <t xml:space="preserve">33651000-8 </t>
  </si>
  <si>
    <t>24000000-4</t>
  </si>
  <si>
    <t xml:space="preserve">33694000-1 </t>
  </si>
  <si>
    <t>POTROŠNI MATERIJAL ZA MALDI TOF (VITEK MS)</t>
  </si>
  <si>
    <t xml:space="preserve">33695000-8 </t>
  </si>
  <si>
    <t>24450000-3</t>
  </si>
  <si>
    <t>33695000-8</t>
  </si>
  <si>
    <t>24110000-8</t>
  </si>
  <si>
    <t xml:space="preserve">44400000-4 </t>
  </si>
  <si>
    <t>45400000-1</t>
  </si>
  <si>
    <t>50730000-1</t>
  </si>
  <si>
    <t>50310000-1</t>
  </si>
  <si>
    <t>50410000-2</t>
  </si>
  <si>
    <t xml:space="preserve">77310000-6 </t>
  </si>
  <si>
    <t>71351200-5</t>
  </si>
  <si>
    <t>79990000-0</t>
  </si>
  <si>
    <t>50312000-5</t>
  </si>
  <si>
    <t xml:space="preserve">79800000-2 </t>
  </si>
  <si>
    <t>90919000-2</t>
  </si>
  <si>
    <t xml:space="preserve">98310000-9 </t>
  </si>
  <si>
    <t>79710000-4</t>
  </si>
  <si>
    <t>66510000-8</t>
  </si>
  <si>
    <t>79200000-6</t>
  </si>
  <si>
    <t>POTROŠNI MATERIJAL ZA APARAT PREVI COLOR ZA AUTOMATSKO BOJANJE PREPARATA PO GRAMU</t>
  </si>
  <si>
    <t>50112300-6</t>
  </si>
  <si>
    <t>50110000-9</t>
  </si>
  <si>
    <t xml:space="preserve">ZAKUPNINE I NAJAMNINE </t>
  </si>
  <si>
    <t>ZDRAVSTVENE USLUGE</t>
  </si>
  <si>
    <t>CJEPIVO PROTIV MENINGOKOKNE BOLESTI GR. B.</t>
  </si>
  <si>
    <t>CJEPIVO PROTIV DIFTERIJE, TETANUSA I ACELULARNOG PERTUSISA</t>
  </si>
  <si>
    <t>CJEPIVO PROTIV BJESNOĆE</t>
  </si>
  <si>
    <t>TESTOVI ZA MOLEKULARNU DETEKCIJU TOKSINA C. DIFFICILE AMPLIFIKACIJSKOM METODOM</t>
  </si>
  <si>
    <t>USLUGE ČIŠĆENJA</t>
  </si>
  <si>
    <t>24960000-1</t>
  </si>
  <si>
    <t xml:space="preserve">USLUGE ČIŠĆENJA, PRANJA I SLIČNO -  PRANJE KUTA </t>
  </si>
  <si>
    <t>KOLONE ZA PLINSKU KROMATOGRAFIJU I ODREĐIVANJE SULFITA</t>
  </si>
  <si>
    <t>KOLONE I PRETKOLONE ZA TEKUĆINSKU KROMATOGRAFIJU (LC/MSMS, UPLC/MS-MS), SPE KOLONE I KOLONE ZA PRIRPEMU UZORAKA MIKOTOKSINA</t>
  </si>
  <si>
    <t>GOTOVI TESTOVI ZA PESTICIDE I SPE KOLONE ZA DODATNO PROČIŠĆAVANJE I  EKSTRAKCIJU UZORAKA</t>
  </si>
  <si>
    <t>TEST ZA KVANTITATIVNO ODREĐIVANJE KALPROTEKTINA U STOLICI</t>
  </si>
  <si>
    <t>NAVOD FINANCIRA LI SE UGOVOR IZ FONDOVA EU</t>
  </si>
  <si>
    <t>NAPOMENA</t>
  </si>
  <si>
    <t>22820000-4</t>
  </si>
  <si>
    <t>NE</t>
  </si>
  <si>
    <t xml:space="preserve">POTROŠNI MATERIJAL I REAGENSI ZA UREĐAJ HB&amp;L UROQUATTRO </t>
  </si>
  <si>
    <t xml:space="preserve">REAGENSI ZA ANALIZATOR ELEMENATA U MOKRAĆI METODOM PROTOČNE CITOMETRIJE SYSMEX UF-5000 </t>
  </si>
  <si>
    <t>EVIDENCIJSKI BROJ NABAVE</t>
  </si>
  <si>
    <t>REAGENSI I POTROŠNI MATERIJAL ZA MOLEKULARNU DETEKCIJU KARBAPENEMAZA</t>
  </si>
  <si>
    <t>OSTALI MATERIJAL I DIJELOVI ZA TEKUĆE I INVESTICIJSKO ODRŽAVANJE</t>
  </si>
  <si>
    <t>OSTALI MATERIJAL I DIJELOVI ZA TEKUĆE I INVESTICIJSKO ODRŽAVANJE - TEHNIČKA SLUŽBA</t>
  </si>
  <si>
    <t>LICENCE</t>
  </si>
  <si>
    <t>GRAFIČKE I TISKARSKE USLUGE, USLUGE KOPIRANJA I UVEZIVANJA I SL., GRUPE:</t>
  </si>
  <si>
    <t>GODIŠNJA LICENCA ZA NAJAM DISKOVNOG PROSTORA</t>
  </si>
  <si>
    <t>PESTICIDI ZA LC/MS/MS i GC/MS/MS</t>
  </si>
  <si>
    <t>72252000-6</t>
  </si>
  <si>
    <t>OPSKRBA ELEKTRIČNOM ENERGIJOM</t>
  </si>
  <si>
    <t>REPREZENTACIJA</t>
  </si>
  <si>
    <t xml:space="preserve">33698100-0 </t>
  </si>
  <si>
    <t>38000000-5</t>
  </si>
  <si>
    <t>55520000-1</t>
  </si>
  <si>
    <t>UNIFLOW LICENCE - PRINT MANAGEMENT</t>
  </si>
  <si>
    <t>30230000-0</t>
  </si>
  <si>
    <t>USLUGE DOSTAVLJANJA PRIPREMLJENE HRANE (CATERING)</t>
  </si>
  <si>
    <t>50433000-9</t>
  </si>
  <si>
    <t>UMJERAVANJE MJERILA TEMPERATURE</t>
  </si>
  <si>
    <t>OSTALE NESPOMENUTE USLUGE</t>
  </si>
  <si>
    <t>PROVODI GRAD ZAGREB KAO SREDIŠNJE TIJELO ZA NABAVU</t>
  </si>
  <si>
    <t>CJEPIVO PROTIV PNEUMOKOKNE BOLESTI (POLISAHARIDNO)</t>
  </si>
  <si>
    <t>CJEPIVO PROTIV PNEUMOKOKNE BOLESTI (KONJUGIRANO)</t>
  </si>
  <si>
    <t>USLUGE KOMUNIKACIJSKOG SAVJETOVANJA I ODNOSA S JAVNOŠĆU</t>
  </si>
  <si>
    <t>TEST ZA BRZU DETEKCIJU NOROVIRUSA</t>
  </si>
  <si>
    <t>INTELEKTUALNE I OSOBNE USLUGE</t>
  </si>
  <si>
    <t>RAČUNALNE USLUGE</t>
  </si>
  <si>
    <t>USLUGE RAZVOJA SOFTVERA</t>
  </si>
  <si>
    <t>OSTALE RAČUNALNE USLUGE</t>
  </si>
  <si>
    <t>USLUGE TELEFONA, TELEFAKSA - USLUGE PRIJENOSA PODATAKA I FIKSNE TELEFONIJE I POVEZIVANJE U JEDINSTVENU MREŽU</t>
  </si>
  <si>
    <t>TONERI I TINTE</t>
  </si>
  <si>
    <t>EKOLOGIJA</t>
  </si>
  <si>
    <t>NABAVA AUTOGUMA</t>
  </si>
  <si>
    <t xml:space="preserve">BAZA FOTOGRAFIJA (PRAVA I LICENCE NA KORIŠTENJE VIZUALNOG SADRŽAJA - FOTOGRAFIJA, ILUSTRACIJA I GRAFIKA) </t>
  </si>
  <si>
    <t>ZAVOD</t>
  </si>
  <si>
    <t>USLUGE TEKUĆEG ODRŽAVANJA LABORATORIJSKE OPREME I POSTROJENJA, GRUPE:</t>
  </si>
  <si>
    <t>ZAJEDNIČKA NABAVA PUTEM UREDA ZA FINANCIJE I JAVNU NABAVU GRADA ZAGREBA</t>
  </si>
  <si>
    <t>TESTOVI INTOLERANCIJE NA HRANU</t>
  </si>
  <si>
    <t>LITERATURA</t>
  </si>
  <si>
    <t>NABAVA STRUČNE LITERATURE</t>
  </si>
  <si>
    <t xml:space="preserve">22120000-7 </t>
  </si>
  <si>
    <t>DISPENZORI, BIRETE I TERMOMETRI, GRUPE:</t>
  </si>
  <si>
    <t>SLUŽBENA, RADNA I ZAŠTITNA ODJEĆA I OBUĆA, GRUPE:</t>
  </si>
  <si>
    <t xml:space="preserve">79990000-0 </t>
  </si>
  <si>
    <t xml:space="preserve">18100000-0 </t>
  </si>
  <si>
    <t xml:space="preserve">79900000-3 </t>
  </si>
  <si>
    <t xml:space="preserve">34351100-3 </t>
  </si>
  <si>
    <t xml:space="preserve">38000000-5 </t>
  </si>
  <si>
    <t>USLUGE NA IZRADI BIOMETEOROLOŠKE PROGNOZE</t>
  </si>
  <si>
    <t xml:space="preserve"> PT SHEME  (INTERKALIBRACIJE)</t>
  </si>
  <si>
    <t xml:space="preserve">71900000-7 </t>
  </si>
  <si>
    <t xml:space="preserve">50000000-5 </t>
  </si>
  <si>
    <t>SITAN INVENTAR</t>
  </si>
  <si>
    <t>OSTALE INTELEKTUALNE USLUGE - BIOPROGNOZA I MONITORING ZRAKA</t>
  </si>
  <si>
    <t>OSTALE INTELEKTUALNE USLUGE - UVOĐENJE SUSTAVA KVALITETE</t>
  </si>
  <si>
    <t xml:space="preserve">50531100-7 </t>
  </si>
  <si>
    <t xml:space="preserve">90915000-4 </t>
  </si>
  <si>
    <t>72267000-4</t>
  </si>
  <si>
    <t>24950000-8</t>
  </si>
  <si>
    <t>KOLONE ZA IONSKU KROMATOGRAFIJU (IC)  ZA INSTRUMENT DIONEX ICS-6000</t>
  </si>
  <si>
    <t>79416000-3</t>
  </si>
  <si>
    <t>POTROŠNI MATERIJAL ZA U POTPUNOSTI AUTOMATIZIRANU MOLEKULARNU DETEKCIJU SARS-COV-2 I SPOLNO PRENOSIVIH PATOGENA</t>
  </si>
  <si>
    <t>TEST ZA MOLEKULARNU DETEKCIJU VIRUSA U STOLICI</t>
  </si>
  <si>
    <t>STANDARDI ZA LC-MS/MS</t>
  </si>
  <si>
    <t>STANDARDI ZA HPLC</t>
  </si>
  <si>
    <t>TESTOVI ZA ODREĐIVANJE OSJETLJIVOSTI MIKROORGANIZAMA NA ANTIMIKROBNE LIJEKOVE METODOM MIKRODILUCIJE </t>
  </si>
  <si>
    <t>POTROŠNI MATERIJAL ZA LBC</t>
  </si>
  <si>
    <t>15300000-1</t>
  </si>
  <si>
    <t>LABORATORIJSKE USLUGE DRUGIH LABORATORIJA, GRUPE:</t>
  </si>
  <si>
    <t>NABAVA SVJEŽEG VOĆA</t>
  </si>
  <si>
    <t>STANDARDI ZA PLINSKU KROMATOGRAFIJU</t>
  </si>
  <si>
    <t>LABORATORIJSKE USLUGE ISPITIVANJA VODA NA RAZNE KONTAMINANTE</t>
  </si>
  <si>
    <t>LABORATORIJSKE USLUGE ISPITIVANJA SPECIFIČNIH POKAZATELJA</t>
  </si>
  <si>
    <t>LABORATORIJSKE USLUGE - MIKROBIOLOŠKO ISPITIVANJE, PATVORENJE I KONTAMINANTI U HRANI I POU</t>
  </si>
  <si>
    <t>LABORATORIJSKE USLUGE - IDENTIFIKACIJA IZOLATA MIKROORGANIZAMA</t>
  </si>
  <si>
    <t>LABORATORIJSKE USLUGE - ANALIZE POPS-OVA</t>
  </si>
  <si>
    <t>OSTALI NESPOMENUTI RASHODI POSLOVANJA</t>
  </si>
  <si>
    <t>22000000-0</t>
  </si>
  <si>
    <t>TESTOVI ZA PSIHOLOŠKO TESTIRANJE</t>
  </si>
  <si>
    <t xml:space="preserve">NAJAM APARATA I ISPORUKA VODE </t>
  </si>
  <si>
    <t xml:space="preserve">41110000-3 </t>
  </si>
  <si>
    <t>OSTALE NAJAMNINE I ZAKUPNINE</t>
  </si>
  <si>
    <t>ODRŽAVANJE SUSTAVA ZA PRIPREMU PURIFICIRANE VODE</t>
  </si>
  <si>
    <t xml:space="preserve">65120000-0 </t>
  </si>
  <si>
    <t xml:space="preserve">RADNA I ZAŠTITNA OBUĆA ZA RAD U ZATVORENOM </t>
  </si>
  <si>
    <t>AKREDITACIJA U SLUŽBI ZA ZAŠTITU OKOLIŠA I ZDRAVSTVENU EKOLOGIJU PREMA NORMI HRN EN ISO 17025</t>
  </si>
  <si>
    <t>AKREDITACIJA U SLUŽBI ZA KLINIČKU MIKROBIOLOGIJU PREMA NORMI HRN EN ISO 17025 I HRN EN ISO 15189</t>
  </si>
  <si>
    <t xml:space="preserve">SERVIS I PUNJENJE VATROGASNIH APARATA </t>
  </si>
  <si>
    <t>ODRŽAVANJE SUSTAVA VATRODOJAVE I DETKCIJE PLINA</t>
  </si>
  <si>
    <t>ODRŽAVANJE UPS-a i DEA</t>
  </si>
  <si>
    <t>ODRŽAVANJE SUSTAVA GAŠENJE POŽARA PLINOM NOVEC 1230</t>
  </si>
  <si>
    <t xml:space="preserve">ODRŽAVANJE SUSTAVA PROTUPOŽARNIH I DIMONEPROPUSNIH VRATA </t>
  </si>
  <si>
    <t>ODRŽAVANJE DIZALA</t>
  </si>
  <si>
    <t>UMJERAVANJE MJERILA VOLUMENA</t>
  </si>
  <si>
    <t>71632000-7</t>
  </si>
  <si>
    <t>31000000-6</t>
  </si>
  <si>
    <t xml:space="preserve">33696500-0 </t>
  </si>
  <si>
    <t xml:space="preserve">24931250-6 </t>
  </si>
  <si>
    <t>PRESELJENJE I POPRAVAK RAMPE</t>
  </si>
  <si>
    <t>50230000-6</t>
  </si>
  <si>
    <t>IMUNOKROMATOGRAFSKI TEST ZA DOKAZIVANJE ANTIGENA HELICOBACTER PYLORI</t>
  </si>
  <si>
    <t>ODRŽAVANJE SUSTAVA TEHNIČKE ZAŠTITE - GRUPE:</t>
  </si>
  <si>
    <t>II. KVARTAL</t>
  </si>
  <si>
    <t>III. KVARTAL</t>
  </si>
  <si>
    <t xml:space="preserve">IZNOS TROŠKA U FINANCIJSKOM PLANU </t>
  </si>
  <si>
    <t xml:space="preserve">SERVIS I ODRŽAVANJE FOTOKOPIRNIH UREĐAJA I OSTALE UREDSKE OPREME </t>
  </si>
  <si>
    <t>USLUGE TEKUĆEG ODRŽAVANJA LABORATORIJSKE OPREME PROIZVOĐAČA /  FOSS</t>
  </si>
  <si>
    <t>USLUGE TEKUĆEG ODRŽAVANJA LABORATORIJSKE OPREME PROIZVOĐAČA /  HORIBA</t>
  </si>
  <si>
    <t>USLUGE TEKUĆEG ODRŽAVANJA LABORATORIJSKE OPREME PROIZVOĐAČA / VIRCELL</t>
  </si>
  <si>
    <t>USLUGE TEKUĆEG ODRŽAVANJA LABORATORIJSKE OPREME PROIZVOĐAČA / ALIFAX</t>
  </si>
  <si>
    <t>PLANIRANO TRAJANJE UGOVORA O JAVNOJ NABAVI / OKVIRNOG SPORAZUMA</t>
  </si>
  <si>
    <t>OZNAKA POZICIJE FINANCIJSKOG PLANA</t>
  </si>
  <si>
    <t>PLANIRANA  VRIJEDNOST PREDMETA NABAVE (PDV UKLJUČEN)</t>
  </si>
  <si>
    <t>LABORATORIJSKE USLUGE ISPITIVANJA VODA NA ANTIBIOTIKE</t>
  </si>
  <si>
    <t>LABORATORIJSKE USLUGE ISPITIVANJA TOKSIČNOSTI</t>
  </si>
  <si>
    <t>LABORATORIJSKE USLUGE ISPITIVANJA RADIOAKTIVNOSTI I IDENTIFIKACIJE</t>
  </si>
  <si>
    <t>LABORATORIJSKE USLUGE - PARAZITOLOŠKE PRETRAGE HRANE</t>
  </si>
  <si>
    <t>DISPENZORI, BIRETE I PIPETE</t>
  </si>
  <si>
    <t>TERMOMETRI</t>
  </si>
  <si>
    <t>71356300-1</t>
  </si>
  <si>
    <t>USLUGA OPREMANJA PROSTORA I TEHNIČKA PODRŠKA U SKLOPU PROGRAMA SAJAM ZDRAVLJA "ŠTAMPAR U TVOM KVARTU"</t>
  </si>
  <si>
    <t>KITOVI ZA BROJANJE SOMATSKIH KOLIFAGA</t>
  </si>
  <si>
    <t>GOTOVE COLILERT PODLOGE ZA KOLIFORME I E. COLI MPN</t>
  </si>
  <si>
    <t>IMUNOKROMATOGRAFSKI TEST ZA DETEKCIJU KARBAPENEMAZA U ENTEROBAKTERIJA</t>
  </si>
  <si>
    <t>ODRŽAVANJE SUSTAVA ZA PRAĆENJE VOZILA "SMARTIVO"</t>
  </si>
  <si>
    <t>POTROŠNI MATERIJAL I PRIBOR ZA LABORATORIJSKE UREĐAJE</t>
  </si>
  <si>
    <t xml:space="preserve"> PROCIJENJENA VRIJEDNOST ZA 2025. GODINU </t>
  </si>
  <si>
    <t>RADNA I ZAŠTITNA ODJEĆA BIJELI PROGRAM</t>
  </si>
  <si>
    <t>RADNA I ZAŠTITNA OBUĆA ZA RAD NA OTVORENOM</t>
  </si>
  <si>
    <t>ODRŽAVANJE APLIKACIJE ZA MAMOGRAFIJU "MAMMA-ZG"</t>
  </si>
  <si>
    <t>ODRŽAVANJE APLIKACIJE PROGRAMSKE PODRŠKE U ORDINACIJAMA ŠKOLSKE I ADOLESCENTNE MEDICINE "COMPLETE PREVENTION"</t>
  </si>
  <si>
    <t>ODRŽAVANJE PROGRAMSKOG RJEŠENJA EKOLOŠKA KARTA GRADA ZAGREBA</t>
  </si>
  <si>
    <t>STANDARDI ZA IONSKU KROMATOGRAFIJU</t>
  </si>
  <si>
    <t>ZAJEDNIČKA NABAVA PROVODI GRAD ZAGREB KAO SREDIŠNJE TIJELO ZA NABAVU</t>
  </si>
  <si>
    <t>71220000-6</t>
  </si>
  <si>
    <t>UGOVOR</t>
  </si>
  <si>
    <t>4 MJESECA</t>
  </si>
  <si>
    <t>USLUGE TEKUĆEG ODRŽAVANJA LABORATORIJSKE OPREME PROIZVOĐAČA / METTLER TOLEDO, XS INSTRUMENTS</t>
  </si>
  <si>
    <t>USLUGE TEKUĆEG ODRŽAVANJA LABORATORIJSKE OPREME PROIZVOĐAČA /  WTW, MEMMERT, NABRETHERM, BHEROTEST, BURKHARD, HACH, SCHOTT, HEIDOLPH,  SARTORIUS, GRANT</t>
  </si>
  <si>
    <t>USLUGE TEKUĆEG ODRŽAVANJA LABORATORIJSKE OPREME PROIZVOĐAČA /  CAMSPEC</t>
  </si>
  <si>
    <t>USLUGE TEKUĆEG ODRŽAVANJA LABORATORIJSKE OPREME PROIZVOĐAČA / THERMO SCIENTIFIC</t>
  </si>
  <si>
    <t>USLUGE TEKUĆEG ODRŽAVANJA LABORATORIJSKE OPREME PROIZVOĐAČA / MRC SCIENTIFIC INSTRUMENTS</t>
  </si>
  <si>
    <t>USLUGE TEKUĆEG ODRŽAVANJA LABORATORIJSKE OPREME PROIZVOĐAČA /  TESTO, GEOTECH</t>
  </si>
  <si>
    <t>USLUGE TEKUĆEG ODRŽAVANJA LABORATORIJSKE OPREME PROIZVOĐAČA / FLUKE</t>
  </si>
  <si>
    <t>USLUGE TEKUĆEG ODRŽAVANJA LABORATORIJSKE OPREME PROIZVOĐAČA / INKO</t>
  </si>
  <si>
    <t>USLUGE TEKUĆEG ODRŽAVANJA LABORATORIJSKE OPREME PROIZVOĐAČA / NEOS</t>
  </si>
  <si>
    <t>USLUGE TEKUĆEG ODRŽAVANJA LABORATORIJSKE OPREME PROIZVOĐAČA / AUSDIAGNOSTIC</t>
  </si>
  <si>
    <t>USLUGE TEKUĆEG ODRŽAVANJA LABORATORIJSKE OPREME PROIZVOĐAČA / SYSMEX</t>
  </si>
  <si>
    <t>USLUGE TEKUĆEG ODRŽAVANJA LABORATORIJSKE OPREME PROIZVOĐAČA / KLIMAOPREMA</t>
  </si>
  <si>
    <t>USLUGE TEKUĆEG ODRŽAVANJA LABORATORIJSKE OPREME PROIZVOĐAČA / PERKIN ELMER, ANTON PAAR, SIEMENS</t>
  </si>
  <si>
    <t>USLUGE TEKUĆEG ODRŽAVANJA LABORATORIJSKE OPREME PROIZVOĐAČA / ANALITIK JENA, CEM</t>
  </si>
  <si>
    <t>USLUGE TEKUĆEG ODRŽAVANJA LABORATORIJSKE OPREME PROIZVOĐAČA /  SAMSUNG</t>
  </si>
  <si>
    <t>USLUGE TEKUĆEG ODRŽAVANJA LABORATORIJSKE OPREME PROIZVOĐAČA / HACH</t>
  </si>
  <si>
    <t>USLUGE TEKUĆEG ODRŽAVANJA LABORATORIJSKE OPREME PROIZVOĐAČA / BELIMED</t>
  </si>
  <si>
    <t>USLUGE TEKUĆEG ODRŽAVANJA LABORATORIJSKE OPREME PROIZVOĐAČA / SIMPACK VIRO</t>
  </si>
  <si>
    <t>USLUGE PRAĆENJA MEDIJSKIH OBJAVA (PRESSCUT)</t>
  </si>
  <si>
    <t xml:space="preserve">CERTIFIKACIJA ZA NORME ISO 9001, ISO 14001 </t>
  </si>
  <si>
    <t>ZAKONSKA ISPITIVANJA - ISPITIVANJA IZ PODRUČJA ZAŠTITE NA RADU, ZAŠTITE OD POŽARA I ZAŠTITE OKOLIŠA</t>
  </si>
  <si>
    <t>72267100-0</t>
  </si>
  <si>
    <t xml:space="preserve">III. KVARTAL </t>
  </si>
  <si>
    <t>RASHODI PO OSNOVI UTROŠKA POTROŠNOG MEDICINSKOG MATERIJALA</t>
  </si>
  <si>
    <t>RASHODI PO OSNOVI UTROŠKA POTROŠNOG MEDICINSKOG MATERIJALA - CJEPIVO, GRUPE:</t>
  </si>
  <si>
    <t>RASHODI PO OSNOVI UTROŠKA POTROŠNOG MEDICINSKOG MATERIJALA - STANDARDI, GRUPE</t>
  </si>
  <si>
    <t>RASHODI PO OSNOVI UTROŠKA POTROŠNOG MEDICINSKOG MATERIJALA - PODLOGE ZA MIKROBIOLOGIJU, GRUPE:</t>
  </si>
  <si>
    <t>RASHODI PO OSNOVI UTROŠKA POTROŠNOG MEDICINSKOG MATERIJALA - HEMOKULTURE</t>
  </si>
  <si>
    <t>RASHODI PO OSNOVI UTROŠKA POTROŠNOG MEDICINSKOG MATERIJALA - KRVNI PRIPRAVCI</t>
  </si>
  <si>
    <t>RASHODI PO OSNOVI UTROŠKA POTROŠNOG MEDICINSKOG MATERIJALA - FILTER PAPIRI</t>
  </si>
  <si>
    <t>RASHODI PO OSNOVI UTROŠKA POTROŠNOG MEDICINSKOG MATERIJALA - POTROŠNI LABORATORIJSKI MATERIJAL</t>
  </si>
  <si>
    <t>RASHODI PO OSNOVI UTROŠKA POTROŠNOG MEDICINSKOG MATERIJALA  - SREDSTVA ZA DDD</t>
  </si>
  <si>
    <t>RASHODI PO OSNOVI UTROŠKA POTROŠNOG MEDICINSKOG MATERIJALA - MOLEKULARNA MIKROBIOLOGIJA</t>
  </si>
  <si>
    <t>RASHODI PO OSNOVI UTROŠKA POTROŠNOG MEDICINSKOG MATERIJALA - MOBILNA MAMOGRAFIJA</t>
  </si>
  <si>
    <t>RASHODI PO OSNOVI UTROŠKA POTROŠNOG MEDICINSKOG MATERIJALA - OBRASCI</t>
  </si>
  <si>
    <t>RASHODI PO OSNOVI UTROŠKA POTROŠNOG MEDICINSKOG MATERIJALA - POTROŠNI MATERIJAL ZA PREVENTIVNU MEDICINU</t>
  </si>
  <si>
    <t>RASHODI PO OSNOVI UTROŠKA POTROŠNOG MEDICINSKOG MATERIJALA - TESTOVI ZA MIKROBIOLOGIJU</t>
  </si>
  <si>
    <t>SERUMI ZA AGLUTINACIJU, SUSTAV ZA BRZU IDENTIFIKACIJU I OSTALO ZA MIKROBIOLOGIJU, GRUPE:</t>
  </si>
  <si>
    <t>POTROŠNI MEDICINSKI MATERIJAL - TESTOVI ZA MIKROBIOLOGIJU, GRUPE:</t>
  </si>
  <si>
    <t>POTROŠNI MATERIJAL ZA REAL-TIME I PCR DETEKCIJU REZISTENCIJE I ETIOLOGIJE INFEKTIVNIH SINDROMA</t>
  </si>
  <si>
    <t>PROCJENJENA / UGOVORENA VRIJEDNOST PREDMETA NABAVE</t>
  </si>
  <si>
    <t>OSTALE INTELEKTUALNE USLUGE - IZRADA PROJEKATA</t>
  </si>
  <si>
    <t>CJEPIVO (REKOMBINANTNO) PROTIV HERPES ZOSTERA</t>
  </si>
  <si>
    <t>CJEPIVO PROTIV PNEUMOKOKNE BOLESTI (KONJUGIRANO) - OSTALA VIŠEVALENTNA CJEPIVA</t>
  </si>
  <si>
    <t>79952000-2</t>
  </si>
  <si>
    <t>PLAN NABAVE MATERIJALA, ENERGIJE I USLUGA ZA 2026. GODINU</t>
  </si>
  <si>
    <t>ZAŠTITNA OPREMA RUKU, GLAVE, DIŠNI PUTEVI</t>
  </si>
  <si>
    <t>RADNA I ZAŠTITNA ODJEĆA ZA RAD NA OTVORENOM - ZAŠTITA TIJELA</t>
  </si>
  <si>
    <t>SPE KOLONICE ZA DODATNO PROČIŠĆAVANJE I  EKSTRAKCIJU UZORAKA</t>
  </si>
  <si>
    <t>KITOVI ZA IZOLACIJU I PROČIŠĆAVANJE DNA IZ OKOLIŠNIH UZORAKA I HRANE, DETEKCIJU I KVANTIFIKACIJU ALERGENA, DETEKCIJU RAZLIČITIH ŽIVOTINJSKIH VRSTA, DETEKCIJU PATOGENIH MIKROORGANIZAMA I GMO SCREENING</t>
  </si>
  <si>
    <t>USLUGE TEKUĆEG ODRŽAVANJA PRIJEVOZNIH SREDSTAVA - SERVISI:</t>
  </si>
  <si>
    <t>SERVERSKE I KLIJENTSKE MICROSOFT LICENCE, GRUPE:</t>
  </si>
  <si>
    <t>SERVERSKE I KLIJENTSKE MICROSOFT LICENCE</t>
  </si>
  <si>
    <t>LICENCE ZA MICROSOFT CLOUD RJEŠENJE ZA ODRŽAVANJE GIS APLIKACIJE EKO KARTE</t>
  </si>
  <si>
    <t>ODRŽAVANJE MREŽNE I SERVERSKE INFRASTRUKTURE</t>
  </si>
  <si>
    <t>3 GODINE</t>
  </si>
  <si>
    <t xml:space="preserve">NADOGRADNJA PROGRAMSKOG RJEŠENJA EKOLOŠKA KARTA GRADA ZAGREBA </t>
  </si>
  <si>
    <t>72212461-8</t>
  </si>
  <si>
    <t>I. KVARTAL</t>
  </si>
  <si>
    <t>TEST KITOVI ZA UREĐAJ VIDAS I POTROŠNA OPREMA ZA DILUMAT</t>
  </si>
  <si>
    <t>2 GODINA</t>
  </si>
  <si>
    <t>RASHODI PO OSNOVI UTROŠKA POTROŠNOG MEDICINSKOG MATERIJALA - KEMIKALIJE, GRUPE:</t>
  </si>
  <si>
    <t>RASHODI PO OSNOVI UTROŠKA POTROŠNOG MEDICINSKOG MATERIJALA - TEST PLOČICE ZA DROGE</t>
  </si>
  <si>
    <t>POTROŠNI MATERIJAL ZA PREVENCIJU OVISNOSTI, GRUPE:</t>
  </si>
  <si>
    <t>KITOVI I POTROŠNI MATERIJAL ZA DETEKCIJU PATOGENA, GRUPE:</t>
  </si>
  <si>
    <t xml:space="preserve">TEST PLOČICE ZA KVALITATIVNO ODREĐIVANJE METABOLITA DROGE U URINU </t>
  </si>
  <si>
    <t>TESTOVI ZA BRZU DIJAGNOSTIKU HIV-a i HEPATITISA C</t>
  </si>
  <si>
    <t>33140000-3</t>
  </si>
  <si>
    <t xml:space="preserve">SREDSTVA ZA OSOBNU HIGIJENU </t>
  </si>
  <si>
    <t>33760000-5</t>
  </si>
  <si>
    <t>TEHNIČKI PLINOVI</t>
  </si>
  <si>
    <t>OBVEZNI I PREVENTIVNI ZDRAVSTVENI PREGLEDI ZAPOSLENIKA</t>
  </si>
  <si>
    <t xml:space="preserve">USLUGE SISTEMATSKIH PREGLEDA ZA ZAPOSLENIKE ZAVODA </t>
  </si>
  <si>
    <t>85100000-0</t>
  </si>
  <si>
    <t>IZRADA PROJEKTA REKONSTRUKCIJE KROVIŠTA ZGRADE C</t>
  </si>
  <si>
    <t>IZRADA PROJEKTNE DOKUMENTACIJE ZA NADSTREŠNICU PARKIRALIŠTA ZA IZGRADNJU FOTONAPONSKE CENTRALE</t>
  </si>
  <si>
    <t xml:space="preserve">II. KVARTAL </t>
  </si>
  <si>
    <t>71242000-6</t>
  </si>
  <si>
    <t>71222000-0</t>
  </si>
  <si>
    <t>IZRADA PROJEKTNE DOKUMENTACIJE DIZALICE TOPLINE ZA ZGRADU A</t>
  </si>
  <si>
    <t>5 MJESECI</t>
  </si>
  <si>
    <t>OSTALE INTELEKTUALNE USLUGE - STRUČNI NADZOR</t>
  </si>
  <si>
    <t>NADOGRADNJA INTRANET PORTALA ZAVODA</t>
  </si>
  <si>
    <t>EMV-05-2025</t>
  </si>
  <si>
    <t>RASHODI PO OSNOVI UTROŠKA POTROŠNOG MEDICINSKOG MATERIJALA - DISKOVI, GRUPE:</t>
  </si>
  <si>
    <t>DISKOVI ZA ATB</t>
  </si>
  <si>
    <t xml:space="preserve">DIJAGNOSTIČKI DISKOVI </t>
  </si>
  <si>
    <t>EVV-07-2025</t>
  </si>
  <si>
    <t>OSNOVNE PODLOGE ZA MIKROBIOLOGIJU</t>
  </si>
  <si>
    <t>SPECIJALNE PODLOGE ZA MIKROBIOLOGIJU</t>
  </si>
  <si>
    <t>GOTOVE PODLOGE ZA MIKROBIOLOGIJU (KRUTE I TEKUĆE)</t>
  </si>
  <si>
    <t>GOTOVE PODLOGE ZA MIKROBIOLOŠKU ANALIZU VODA (KRUTE I TEKUĆE)</t>
  </si>
  <si>
    <t>SPECIJALNE PODLOGE SA SUPLEMENTIMA</t>
  </si>
  <si>
    <t>PODLOGE ZA BIOKEMIJSKU IDENTIFIKACIJU</t>
  </si>
  <si>
    <t>GOTOVE PODLOGE - KITOVI ZA MIKROBIOLOŠKU ANALIZU VODA</t>
  </si>
  <si>
    <t>EMV-19-2025</t>
  </si>
  <si>
    <t>33793000-5</t>
  </si>
  <si>
    <t>RASHODI PO OSNOVI UTROŠKA POTROŠNOG MEDICINSKOG MATERIJALA - LABORATORIJSKO STAKLO, GRUPE:</t>
  </si>
  <si>
    <t xml:space="preserve">LABORATORIJSKO STAKLO A KLASE </t>
  </si>
  <si>
    <t>LABORATORIJSKO STAKLO, TIKVICE, PIPETE, CILINDRI</t>
  </si>
  <si>
    <t>LABORATORIJSKO STAKLO, EPRUVETE, ČAŠE, BOCE, LIJEVCI I OSTALO</t>
  </si>
  <si>
    <t>EVV-06-2025</t>
  </si>
  <si>
    <t xml:space="preserve">19520000-7 </t>
  </si>
  <si>
    <t>RASHODI PO OSNOVI UTROŠKA POTROŠNOG MEDICINSKOG MATERIJALA - LABORATORIJSKA PLASTIKA, GRUPE:</t>
  </si>
  <si>
    <t>LABORATORIJSKA PLASTIKA - BRISEVI</t>
  </si>
  <si>
    <t>LABORATORIJSKA PLASTIKA - EPRUVETE ZA URIN, POSUDICE ZA STOLICU, ČEPOVI ZA EPRUVETE, VREĆE ZA STOMAHER, EZE</t>
  </si>
  <si>
    <t>LABORATORIJSKA PLASTIKA - PETRIJEVE PLOČE I ČAŠE ZA UZORKOVANJE</t>
  </si>
  <si>
    <t>LABORATORIJSKA PLASTIKA - CILINDRI, ČAŠE, LIJEVCI, BOCE, ŠTRCALJKE, KANISTRI I STALCI</t>
  </si>
  <si>
    <t>NASTAVCI ZA PIPETE I PIPETE</t>
  </si>
  <si>
    <t>EVV-10-2025</t>
  </si>
  <si>
    <t>33694000-1</t>
  </si>
  <si>
    <t>POTROŠNI MEDICINSKI MATERIJAL - POTROŠNI MATERIJAL ZA MOLEKULARNU MIKROBIOLOGIJU, GRUPE:</t>
  </si>
  <si>
    <t>KITOVI I OSTALI POTROŠNI MATERIJAL ZA MOLEKULARNU DETEKCIJU BAKTERIJE CHLAMYDIA TRACHOMATIS</t>
  </si>
  <si>
    <t xml:space="preserve"> </t>
  </si>
  <si>
    <t>KITOVI I OSTALI POTROŠNI MATERIJAL ZA MOLEKULARNU DETEKCIJU HUMANIH PAPILOMA VIRUSA (HPV)</t>
  </si>
  <si>
    <t>KITOVI ZA UZIMANJE I TRANSPORT UZORAKA OBRISAKA CERVIKSA ZA PRETRAGU NA HPV</t>
  </si>
  <si>
    <t>PLASTIČNI PRIBOR ZA PCR</t>
  </si>
  <si>
    <t>OSTALI PRIBOR ZA PCR I SEROLOGIJU</t>
  </si>
  <si>
    <t>EVV-05-2025</t>
  </si>
  <si>
    <t>KITOVI, REAGENSI I OSTALI POTROŠNI MATERIJAL ZA MULTIPLEX I REAL-TIME PCR TESTOVE I SEKVENCIRANJE, GRUPE:</t>
  </si>
  <si>
    <t>KITOVI I REAGENSI ZA AUTOMATIZIRANU AMPLIFIKACIJU NA AUSDIAGNOSTIC MULTIPLEX-TANDEM PCR (MT-PCR) SISTEMU</t>
  </si>
  <si>
    <t>KITOVI, REAGENSI I OSTALI POTROŠNI MATERIJAL ZA RAD NA LIGHTCYLER 480 II APARATU</t>
  </si>
  <si>
    <t>KITOVI, REAGENSI I OSTALI POTROŠNI MATERIJAL ZA RAD NA ELITE INGENIUS APARATU</t>
  </si>
  <si>
    <t>KITOVI, REAGENSI I OSTALI POTROŠNI MATERIJAL ZA RAD NA BIOFIRE FILMARRAY APARATU</t>
  </si>
  <si>
    <t>KITOVI ZA BRZI PCR POC TEST NA SARS-COV-2 I GRIPU</t>
  </si>
  <si>
    <t>TESTOVI ZA DETEKCIJU SARS-COV-2 NA POC PCR UREĐAJU</t>
  </si>
  <si>
    <t>POTROŠNI MATERIJAL ZA AUTOMATSKU IZOLACIJU VIRUSNE NUKLEINSKE KISELINE KOMPATIBILAN S UREĐAJEM GENEROTEX 96</t>
  </si>
  <si>
    <t>POTROŠNI MATERIJAL ZA AUTOMATSKU IZOLACIJU VIRUSNE NUKLEINSKE KISELINE KOMPATIBILAN S UREĐAJEM EZ1 ADVANCED XL</t>
  </si>
  <si>
    <t>GENOTIPIZACIJSKI TEST ZA DETEKCIJU BORDETELLA PERTUSSIS I BORDETELLA PARAPERTUSSIS</t>
  </si>
  <si>
    <t>NASTAVCI ZA PIPETE, PIPETE ZA COVID 19 I MOLEKULARNU DIJAGNOSTIKU</t>
  </si>
  <si>
    <t>MICROTUBE, KRIOTUBE, STALCI I DRUGO ZA COVID 19 I MOLEKULARNU DIJAGNOSTIKU</t>
  </si>
  <si>
    <t>POTROŠNI MATERIJAL I REAGENSI ZA SEKVENCIRANJE KOMPATIBILNI ZA RAD NA APARATU MISEQ</t>
  </si>
  <si>
    <t>EVV-02-2025</t>
  </si>
  <si>
    <t>RASHODI PO OSNOVI UTROŠKA POTROŠNOG MEDICINSKOG MATERIJALA - SEROLOŠKA DIJAGNOSTIKA, GRUPE:</t>
  </si>
  <si>
    <t>ELFA TESTOVI I DRUGO</t>
  </si>
  <si>
    <t>CLIA TESTOVI I DRUGO</t>
  </si>
  <si>
    <t>ECLIA TESTOVI ZA SEROLOŠKU DIJAGNOSTIKU HEPATITIS B I C VIRUSNE INFEKCIJE</t>
  </si>
  <si>
    <t>IMUNOBLOT TESTOVI I DRUGO</t>
  </si>
  <si>
    <t>EVV-09-2025</t>
  </si>
  <si>
    <t>USLUGE TEKUĆEG ODRŽAVANJA LABORATORIJSKE OPREME PROIZVOĐAČA /  SHIMADZU</t>
  </si>
  <si>
    <t>USLUGE TEKUĆEG ODRŽAVANJA LABORATORIJSKE OPREME PROIZVOĐAČA /  AGILENT, PEEK SCIENTIC</t>
  </si>
  <si>
    <t>USLUGE TEKUĆEG ODRŽAVANJA LABORATORIJSKE OPREME PROIZVOĐAČA / MILESTONE</t>
  </si>
  <si>
    <t>USLUGE TEKUĆEG ODRŽAVANJA LABORATORIJSKE OPREME PROIZVOĐAČA /  BUCHI, METHROM</t>
  </si>
  <si>
    <t>USLUGE TEKUĆEG ODRŽAVANJA LABORATORIJSKE OPREME PROIZVOĐAČA / SCHUETT-BIOTEC, PALL</t>
  </si>
  <si>
    <t>USLUGE TEKUĆEG ODRŽAVANJA LABORATORIJSKE OPREME PROIZVOĐAČA / POL EKO DECAGON USA, BINDER, TEHTNICA</t>
  </si>
  <si>
    <t>USLUGE TEKUĆEG ODRŽAVANJA LABORATORIJSKE OPREME PROIZVOĐAČA / OLYMPUS</t>
  </si>
  <si>
    <t>USLUGE TEKUĆEG ODRŽAVANJA LABORATORIJSKE OPREME PROIZVOĐAČA / EVERMED, WAECO</t>
  </si>
  <si>
    <t>USLUGE TEKUĆEG ODRŽAVANJA LABORATORIJSKE OPREME PROIZVOĐAČA /  HERAUS INSTRUMENTS</t>
  </si>
  <si>
    <t>USLUGE TEKUĆEG ODRŽAVANJA LABORATORIJSKE OPREME PROIZVOĐAČA /  BIOMERIEUX</t>
  </si>
  <si>
    <t>USLUGE TEKUĆEG ODRŽAVANJA LABORATORIJSKE OPREME PROIZVOĐAČA / THERMO</t>
  </si>
  <si>
    <t>USLUGE TEKUĆEG ODRŽAVANJA LABORATORIJSKE OPREME PROIZVOĐAČA / MIELE</t>
  </si>
  <si>
    <t>USLUGE TEKUĆEG ODRŽAVANJA LABORATORIJSKE OPREME PROIZVOĐAČA /  GERHARDT SOXTHERM, OI ANALYTICAL</t>
  </si>
  <si>
    <t>USLUGE TEKUĆEG ODRŽAVANJA LABORATORIJSKE OPREME PROIZVOĐAČA /  WATERS</t>
  </si>
  <si>
    <t>USLUGE TEKUĆEG ODRŽAVANJA LABORATORIJSKE OPREME PROIZVOĐAČA / GORENJE</t>
  </si>
  <si>
    <t>USLUGE TEKUĆEG ODRŽAVANJA LABORATORIJSKE OPREME PROIZVOĐAČA / MB FRIGO</t>
  </si>
  <si>
    <t>USLUGE TEKUĆEG ODRŽAVANJA LABORATORIJSKE OPREME PROIZVOĐAČA / BIOFIRE</t>
  </si>
  <si>
    <t>USLUGE TEKUĆEG ODRŽAVANJA LABORATORIJSKE OPREME PROIZVOĐAČA / BIOMERIEUX - MIKROBIOLOGIJA</t>
  </si>
  <si>
    <t>USLUGE TEKUĆEG ODRŽAVANJA LABORATORIJSKE OPREME PROIZVOĐAČA / ELITECH GROUP</t>
  </si>
  <si>
    <t>USLUGE TEKUĆEG ODRŽAVANJA LABORATORIJSKE OPREME PROIZVOĐAČA / BECTON DICKINSON</t>
  </si>
  <si>
    <t>USLUGE TEKUĆEG ODRŽAVANJA LABORATORIJSKE OPREME PROIZVOĐAČA / BIOTOOL</t>
  </si>
  <si>
    <t>USLUGE TEKUĆEG ODRŽAVANJA LABORATORIJSKE OPREME PROIZVOĐAČA / SYSTEC</t>
  </si>
  <si>
    <t>USLUGE TEKUĆEG ODRŽAVANJA LABORATORIJSKE OPREME PROIZVOĐAČA / KONČAR</t>
  </si>
  <si>
    <t>USLUGE TEKUĆEG ODRŽAVANJA LABORATORIJSKE OPREME PROIZVOĐAČA / INTERKLIMAT</t>
  </si>
  <si>
    <t>USLUGE TEKUĆEG ODRŽAVANJA LABORATORIJSKE OPREME PROIZVOĐAČA / CISA</t>
  </si>
  <si>
    <t>USLUGE TEKUĆEG ODRŽAVANJA LABORATORIJSKE OPREME PROIZVOĐAČA / MMM</t>
  </si>
  <si>
    <t xml:space="preserve">90524000-6 </t>
  </si>
  <si>
    <t>EVV-03-2025</t>
  </si>
  <si>
    <t>IZNOŠENJE I ODVOZ SMEĆA - USLUGE GOSPODARENJA OPASNIM I NEOPASNIM OTPADOM, GRUPE:</t>
  </si>
  <si>
    <t>USLUGE GOSPODARENJA OPASNIM I NEOPASNIM OTPADOM</t>
  </si>
  <si>
    <t>USLUGE GOSPODARENJA OTPADNIM PAPIROM I KARTONOM</t>
  </si>
  <si>
    <t>EMV-06-2025</t>
  </si>
  <si>
    <t>72700000-7</t>
  </si>
  <si>
    <t>OBNOVA SIGURNOSNIH RJEŠENJA, 2 GRUPE</t>
  </si>
  <si>
    <t>OBNOVA FORTIGATE SIGURNOSNE INFRASTRUKTURE</t>
  </si>
  <si>
    <t>OBNOVA NETWRIX SUSTAVA ZA ADMINISTRACIJU AD-A</t>
  </si>
  <si>
    <t>EVV-04-2025</t>
  </si>
  <si>
    <t>50312310-1</t>
  </si>
  <si>
    <t xml:space="preserve">ODRŽAVANJE POSTOJEĆEG SUSTAVA AUTOMATIZIRANIH MJERNIH STANICA (PROGRAM EKO KARTA GRADA ZAGREBA), GRUPE: </t>
  </si>
  <si>
    <t>ODRŽAVANJE MJERNIH STANICA ZA PRAĆENJE KVALITETE ZRAKA</t>
  </si>
  <si>
    <t xml:space="preserve">NAJAM I ODRŽAVANJE MJERNIH STANICE ZA PRAĆENJE KVALITETE ZRAKA </t>
  </si>
  <si>
    <t>POPIS POSTUPAKA NABAVE MATERIJALA, ENERGIJE I USLUGA KOJI SU PROVEDENI U 2025. GODINI ILI SU U POSTUPKU NABAVE, A REZULTAT KOJIH JE SKLAPANJE OKVIRNOG SPORAZUMA / UGOVORA O JAVNOJ NABAVI KOJI ĆE BITI REALIZIRAN U 2026. GODINI</t>
  </si>
  <si>
    <t>BN-25-2025</t>
  </si>
  <si>
    <t xml:space="preserve">79632000-3 </t>
  </si>
  <si>
    <t>USLUGE OSPOSOBLJAVANJA ZA RUKOVANJE KEMIKALIJAMA</t>
  </si>
  <si>
    <t>NADOGRADNJA WEB STRANICE ZAVODA</t>
  </si>
  <si>
    <t>STRUČNI NADZOR RADOVA NA UREĐENJU PROSTORA AMBULANTI ZAVODA NA LOKACIJAMA VUKOVARSKA I ODRANSKA, ZAGREB</t>
  </si>
  <si>
    <t xml:space="preserve">REMOTE DESKTOP APLIKACIJA </t>
  </si>
  <si>
    <t>EVV-05-2023, EVV-03-2024
(EVV-05-2023 -G.3)</t>
  </si>
  <si>
    <t xml:space="preserve">34100000-8 </t>
  </si>
  <si>
    <t>5 GODINA</t>
  </si>
  <si>
    <t>ZAKUPNINE I NAJAMNINE ZA VOZILA - NABAVA 25 VOZILA PUTEM OPERATIVNOG LEASINGA NA RAZDOBLJE OD 5 GODINA</t>
  </si>
  <si>
    <t xml:space="preserve">GRAFIČKE I TISKARSKE USLUGE, GRUPE: </t>
  </si>
  <si>
    <t>TISAK OBRAZACA I TISKANICA</t>
  </si>
  <si>
    <t xml:space="preserve"> TISAK KNJIGA, BROŠURA, LETAKA I OSTALOG</t>
  </si>
  <si>
    <t>USLUGE DIGITALIZACIJE REGISTRATURNOG GRADIVA</t>
  </si>
  <si>
    <t>79999100-4</t>
  </si>
  <si>
    <t>EMV-08-2025</t>
  </si>
  <si>
    <t>USLUGE TEKUĆEG ODRŽAVANJA LABORATORIJSKE OPREME PROIZVOĐAČA / LTH,KW, ARCTIKO</t>
  </si>
  <si>
    <t>USLUGE TEKUĆEG ODRŽAVANJA LABORATORIJSKE OPREME PROIZVOĐAČA /  SMEG</t>
  </si>
  <si>
    <t xml:space="preserve">USLUGE TEKUĆEG ODRŽAVANJA LABORATORIJSKE OPREME PROIZVOĐAČA / MEDICAL PROJECT </t>
  </si>
  <si>
    <t>EMV-13-2025</t>
  </si>
  <si>
    <t>USLUGA ORGANIZACIJE  SIMPOZIJA "MLADI I (NE)OVISNI"</t>
  </si>
  <si>
    <t>LICENCA ZA KORIŠTENJE SOFTVERA ZA MAMOGRAFIJU</t>
  </si>
  <si>
    <t>72212200</t>
  </si>
  <si>
    <t>72212222</t>
  </si>
  <si>
    <t>OSTALE ZDRAVSTVENE USLUGE</t>
  </si>
  <si>
    <t xml:space="preserve">85140000-2 </t>
  </si>
  <si>
    <t>DODJELA UGOVORA ZA DRUŠTVENE I DRUGE POSEBNE USLUGE</t>
  </si>
  <si>
    <t>OSTALE ZDRAVSTVENE USLUGE - OČITAVANJE NALAZA PREVENTIVNE MAMOGRAFIJE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</si>
</sst>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/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vertical="center" wrapText="1"/>
    </xf>
    <xf numFmtId="3" fontId="5" fillId="5" borderId="14" xfId="0" applyNumberFormat="1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right" vertical="center"/>
    </xf>
    <xf numFmtId="3" fontId="5" fillId="5" borderId="5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17" fontId="5" fillId="5" borderId="5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7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/>
    </xf>
    <xf numFmtId="3" fontId="4" fillId="4" borderId="5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" fontId="4" fillId="2" borderId="5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17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 wrapText="1"/>
    </xf>
    <xf numFmtId="3" fontId="5" fillId="6" borderId="5" xfId="0" applyNumberFormat="1" applyFont="1" applyFill="1" applyBorder="1" applyAlignment="1">
      <alignment horizontal="right" vertical="center"/>
    </xf>
    <xf numFmtId="3" fontId="5" fillId="6" borderId="5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/>
    <xf numFmtId="0" fontId="5" fillId="5" borderId="4" xfId="0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right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4" fillId="0" borderId="5" xfId="0" applyNumberFormat="1" applyFont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17" fontId="5" fillId="6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vertical="center" wrapText="1"/>
    </xf>
    <xf numFmtId="3" fontId="5" fillId="7" borderId="11" xfId="0" applyNumberFormat="1" applyFont="1" applyFill="1" applyBorder="1" applyAlignment="1">
      <alignment horizontal="right" vertical="center"/>
    </xf>
    <xf numFmtId="0" fontId="5" fillId="7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49" fontId="5" fillId="7" borderId="20" xfId="0" applyNumberFormat="1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/>
    </xf>
    <xf numFmtId="3" fontId="5" fillId="7" borderId="20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/>
    <xf numFmtId="0" fontId="4" fillId="4" borderId="6" xfId="0" applyFont="1" applyFill="1" applyBorder="1"/>
    <xf numFmtId="0" fontId="4" fillId="4" borderId="5" xfId="0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right" vertical="center"/>
    </xf>
    <xf numFmtId="0" fontId="4" fillId="0" borderId="6" xfId="0" applyFont="1" applyBorder="1"/>
    <xf numFmtId="49" fontId="4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5" borderId="13" xfId="0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right" vertical="center" wrapText="1"/>
    </xf>
    <xf numFmtId="3" fontId="4" fillId="2" borderId="14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3" fontId="5" fillId="7" borderId="8" xfId="0" applyNumberFormat="1" applyFont="1" applyFill="1" applyBorder="1" applyAlignment="1">
      <alignment horizontal="right" vertical="center"/>
    </xf>
    <xf numFmtId="0" fontId="4" fillId="7" borderId="9" xfId="0" applyFont="1" applyFill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3" fontId="6" fillId="5" borderId="5" xfId="0" applyNumberFormat="1" applyFont="1" applyFill="1" applyBorder="1" applyAlignment="1">
      <alignment horizontal="right" vertical="center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6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</cellXfs>
  <cellStyles count="3">
    <cellStyle name="Normalno" xfId="0" builtinId="0"/>
    <cellStyle name="Normalno 2" xfId="1" xr:uid="{7A40EAC9-81F0-46DA-878C-0DA318F4219D}"/>
    <cellStyle name="Zarez" xfId="2" builtinId="3"/>
  </cellStyles>
  <dxfs count="0"/>
  <tableStyles count="0" defaultTableStyle="TableStyleMedium2" defaultPivotStyle="PivotStyleLight16"/>
  <colors>
    <mruColors>
      <color rgb="FFE1F2CE"/>
      <color rgb="FF421E06"/>
      <color rgb="FFF9F7FB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mpar-my.sharepoint.com/personal/skovacevic_stampar_hr/Documents/Radna%20povr&#353;ina/CPV_2025-9-30-12-16-42.xlsx" TargetMode="External"/><Relationship Id="rId1" Type="http://schemas.openxmlformats.org/officeDocument/2006/relationships/externalLinkPath" Target="/personal/skovacevic_stampar_hr/Documents/Radna%20povr&#353;ina/CPV_2025-9-30-12-16-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8229">
          <cell r="A8229" t="str">
            <v>71520000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api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E9B6-42B9-4055-92A3-9C5E371073A3}">
  <sheetPr>
    <pageSetUpPr fitToPage="1"/>
  </sheetPr>
  <dimension ref="A1:M267"/>
  <sheetViews>
    <sheetView tabSelected="1" topLeftCell="A130" zoomScale="85" zoomScaleNormal="85" workbookViewId="0">
      <selection activeCell="D140" sqref="D140"/>
    </sheetView>
  </sheetViews>
  <sheetFormatPr defaultRowHeight="15" x14ac:dyDescent="0.25"/>
  <cols>
    <col min="1" max="1" width="15.7109375" style="101" customWidth="1"/>
    <col min="2" max="2" width="15.7109375" style="102" customWidth="1"/>
    <col min="3" max="4" width="15.7109375" style="101" customWidth="1"/>
    <col min="5" max="5" width="15.7109375" style="103" customWidth="1"/>
    <col min="6" max="6" width="20.7109375" style="101" customWidth="1"/>
    <col min="7" max="7" width="15.7109375" style="101" customWidth="1"/>
    <col min="8" max="8" width="60.7109375" style="104" customWidth="1"/>
    <col min="9" max="11" width="15.7109375" style="105" customWidth="1"/>
    <col min="12" max="12" width="15.7109375" style="106" customWidth="1"/>
    <col min="13" max="13" width="25.7109375" style="102" customWidth="1"/>
    <col min="14" max="16384" width="9.140625" style="104"/>
  </cols>
  <sheetData>
    <row r="1" spans="1:13" s="6" customFormat="1" ht="15" customHeight="1" thickBot="1" x14ac:dyDescent="0.3">
      <c r="A1" s="1"/>
      <c r="B1" s="2"/>
      <c r="C1" s="1"/>
      <c r="D1" s="1"/>
      <c r="E1" s="3"/>
      <c r="F1" s="1"/>
      <c r="G1" s="1"/>
      <c r="I1" s="4">
        <f>I3-I266</f>
        <v>0</v>
      </c>
      <c r="J1" s="4">
        <f t="shared" ref="J1:K1" si="0">J3-J266</f>
        <v>0</v>
      </c>
      <c r="K1" s="4">
        <f t="shared" si="0"/>
        <v>0</v>
      </c>
      <c r="L1" s="5"/>
      <c r="M1" s="2"/>
    </row>
    <row r="2" spans="1:13" ht="35.1" customHeight="1" thickTop="1" thickBot="1" x14ac:dyDescent="0.3">
      <c r="A2" s="202" t="s">
        <v>316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4"/>
    </row>
    <row r="3" spans="1:13" s="6" customFormat="1" ht="15" customHeight="1" thickTop="1" thickBot="1" x14ac:dyDescent="0.3">
      <c r="A3" s="1"/>
      <c r="B3" s="2"/>
      <c r="C3" s="1"/>
      <c r="D3" s="1"/>
      <c r="E3" s="3"/>
      <c r="F3" s="1"/>
      <c r="G3" s="1"/>
      <c r="H3" s="107"/>
      <c r="I3" s="4">
        <f>I6+I7+I9+I10+I12+I13+I15+I17+I18+I19+SUM(I22:I27)+I28+I30+I33+I34+SUM(I36:I40)+SUM(I43:I44)+I45+I48+I49+SUM(I52:I81)+SUM(I83:I88)+SUM(I89:I95)+I97+I98+I99+SUM(I101:I103)+I105+I106+I109+I110+I111+I113+I114+I117+I120+I122+I123+SUM(I125:I133)+SUM(I136:I138)+I140+I142+SUM(I144:I146)+SUM(I150:I152)+I153+I154+I155+I156++I158+I161+I163+I165+I166+I168+I169+I170+I171+I172+I173+I174+SUM(I177:I197)+SUM(I199:I202)+SUM(I205:I217)+SUM(I219:I231)+I233+I234+I235+I236+I237+I238+I239+SUM(I242:I243)+I244+I247+I248+I249+I250+I252+SUM(I254:I261)+I263+I265+I115+I162</f>
        <v>4286700</v>
      </c>
      <c r="J3" s="4">
        <f t="shared" ref="J3:K3" si="1">J6+J7+J9+J10+J12+J13+J15+J17+J18+J19+SUM(J22:J27)+J28+J30+J33+J34+SUM(J36:J40)+SUM(J43:J44)+J45+J48+J49+SUM(J52:J81)+SUM(J83:J88)+SUM(J89:J95)+J97+J98+J99+SUM(J101:J103)+J105+J106+J109+J110+J111+J113+J114+J117+J120+J122+J123+SUM(J125:J133)+SUM(J136:J138)+J140+J142+SUM(J144:J146)+SUM(J150:J152)+J153+J154+J155+J156++J158+J161+J163+J165+J166+J168+J169+J170+J171+J172+J173+J174+SUM(J177:J197)+SUM(J199:J202)+SUM(J205:J217)+SUM(J219:J231)+J233+J234+J235+J236+J237+J238+J239+SUM(J242:J243)+J244+J247+J248+J249+J250+J252+SUM(J254:J261)+J263+J265+J115+J162</f>
        <v>5281235</v>
      </c>
      <c r="K3" s="4">
        <f t="shared" si="1"/>
        <v>3468634.166666667</v>
      </c>
      <c r="L3" s="5"/>
      <c r="M3" s="2"/>
    </row>
    <row r="4" spans="1:13" s="101" customFormat="1" ht="76.5" thickTop="1" thickBot="1" x14ac:dyDescent="0.3">
      <c r="A4" s="72" t="s">
        <v>134</v>
      </c>
      <c r="B4" s="73" t="s">
        <v>0</v>
      </c>
      <c r="C4" s="73" t="s">
        <v>1</v>
      </c>
      <c r="D4" s="73" t="s">
        <v>2</v>
      </c>
      <c r="E4" s="74" t="s">
        <v>3</v>
      </c>
      <c r="F4" s="73" t="s">
        <v>244</v>
      </c>
      <c r="G4" s="73" t="s">
        <v>245</v>
      </c>
      <c r="H4" s="75" t="s">
        <v>4</v>
      </c>
      <c r="I4" s="76" t="s">
        <v>260</v>
      </c>
      <c r="J4" s="76" t="s">
        <v>246</v>
      </c>
      <c r="K4" s="76" t="s">
        <v>238</v>
      </c>
      <c r="L4" s="76" t="s">
        <v>128</v>
      </c>
      <c r="M4" s="77" t="s">
        <v>129</v>
      </c>
    </row>
    <row r="5" spans="1:13" ht="35.1" customHeight="1" thickTop="1" x14ac:dyDescent="0.25">
      <c r="A5" s="19"/>
      <c r="B5" s="20"/>
      <c r="C5" s="20"/>
      <c r="D5" s="20"/>
      <c r="E5" s="20"/>
      <c r="F5" s="20"/>
      <c r="G5" s="21">
        <v>32211</v>
      </c>
      <c r="H5" s="22" t="s">
        <v>5</v>
      </c>
      <c r="I5" s="23">
        <f>SUM(I6:I7)</f>
        <v>50000</v>
      </c>
      <c r="J5" s="23">
        <f t="shared" ref="J5:K5" si="2">SUM(J6:J7)</f>
        <v>62500</v>
      </c>
      <c r="K5" s="23">
        <f t="shared" si="2"/>
        <v>59750</v>
      </c>
      <c r="L5" s="23"/>
      <c r="M5" s="24"/>
    </row>
    <row r="6" spans="1:13" ht="35.1" customHeight="1" x14ac:dyDescent="0.25">
      <c r="A6" s="9"/>
      <c r="B6" s="10" t="s">
        <v>88</v>
      </c>
      <c r="C6" s="10" t="s">
        <v>6</v>
      </c>
      <c r="D6" s="10"/>
      <c r="E6" s="11"/>
      <c r="F6" s="10"/>
      <c r="G6" s="12"/>
      <c r="H6" s="13" t="s">
        <v>5</v>
      </c>
      <c r="I6" s="14">
        <v>25000</v>
      </c>
      <c r="J6" s="14">
        <f>I6*1.25</f>
        <v>31250</v>
      </c>
      <c r="K6" s="14">
        <f>I6*1.195</f>
        <v>29875</v>
      </c>
      <c r="L6" s="15" t="s">
        <v>131</v>
      </c>
      <c r="M6" s="16"/>
    </row>
    <row r="7" spans="1:13" ht="30" x14ac:dyDescent="0.25">
      <c r="A7" s="9"/>
      <c r="B7" s="17">
        <v>30125000</v>
      </c>
      <c r="C7" s="10" t="s">
        <v>6</v>
      </c>
      <c r="D7" s="10"/>
      <c r="E7" s="11"/>
      <c r="F7" s="10"/>
      <c r="G7" s="12"/>
      <c r="H7" s="18" t="s">
        <v>164</v>
      </c>
      <c r="I7" s="14">
        <v>25000</v>
      </c>
      <c r="J7" s="14">
        <f>I7*1.25</f>
        <v>31250</v>
      </c>
      <c r="K7" s="14">
        <f>I7*1.195</f>
        <v>29875</v>
      </c>
      <c r="L7" s="15" t="s">
        <v>131</v>
      </c>
      <c r="M7" s="16"/>
    </row>
    <row r="8" spans="1:13" ht="35.1" customHeight="1" x14ac:dyDescent="0.25">
      <c r="A8" s="25"/>
      <c r="B8" s="26"/>
      <c r="C8" s="26"/>
      <c r="D8" s="26"/>
      <c r="E8" s="26"/>
      <c r="F8" s="26"/>
      <c r="G8" s="27">
        <v>32212</v>
      </c>
      <c r="H8" s="28" t="s">
        <v>172</v>
      </c>
      <c r="I8" s="29">
        <f>I9</f>
        <v>4000</v>
      </c>
      <c r="J8" s="29">
        <f t="shared" ref="J8:K8" si="3">J9</f>
        <v>5000</v>
      </c>
      <c r="K8" s="29">
        <f t="shared" si="3"/>
        <v>4780</v>
      </c>
      <c r="L8" s="30"/>
      <c r="M8" s="31"/>
    </row>
    <row r="9" spans="1:13" ht="35.1" customHeight="1" x14ac:dyDescent="0.25">
      <c r="A9" s="9"/>
      <c r="B9" s="10" t="s">
        <v>174</v>
      </c>
      <c r="C9" s="10" t="s">
        <v>6</v>
      </c>
      <c r="D9" s="10"/>
      <c r="E9" s="11"/>
      <c r="F9" s="10"/>
      <c r="G9" s="12"/>
      <c r="H9" s="18" t="s">
        <v>173</v>
      </c>
      <c r="I9" s="14">
        <v>4000</v>
      </c>
      <c r="J9" s="14">
        <f>I9*1.25</f>
        <v>5000</v>
      </c>
      <c r="K9" s="14">
        <f>ROUND(I9*1.195,-1)</f>
        <v>4780</v>
      </c>
      <c r="L9" s="15" t="s">
        <v>131</v>
      </c>
      <c r="M9" s="16"/>
    </row>
    <row r="10" spans="1:13" ht="35.1" customHeight="1" x14ac:dyDescent="0.25">
      <c r="A10" s="25"/>
      <c r="B10" s="26">
        <v>39830000</v>
      </c>
      <c r="C10" s="26" t="s">
        <v>6</v>
      </c>
      <c r="D10" s="26"/>
      <c r="E10" s="26"/>
      <c r="F10" s="26"/>
      <c r="G10" s="27">
        <v>32214</v>
      </c>
      <c r="H10" s="28" t="s">
        <v>10</v>
      </c>
      <c r="I10" s="29">
        <v>9000</v>
      </c>
      <c r="J10" s="29">
        <f>I10*1.25</f>
        <v>11250</v>
      </c>
      <c r="K10" s="29">
        <f>ROUND(I10*1.195,-1)</f>
        <v>10760</v>
      </c>
      <c r="L10" s="32" t="s">
        <v>131</v>
      </c>
      <c r="M10" s="31"/>
    </row>
    <row r="11" spans="1:13" ht="35.1" customHeight="1" x14ac:dyDescent="0.25">
      <c r="A11" s="25"/>
      <c r="B11" s="26"/>
      <c r="C11" s="26"/>
      <c r="D11" s="26"/>
      <c r="E11" s="26"/>
      <c r="F11" s="26"/>
      <c r="G11" s="27">
        <v>32216</v>
      </c>
      <c r="H11" s="28" t="s">
        <v>11</v>
      </c>
      <c r="I11" s="29">
        <f>I12+I13</f>
        <v>140000</v>
      </c>
      <c r="J11" s="29">
        <f t="shared" ref="J11:K11" si="4">J12+J13</f>
        <v>175000</v>
      </c>
      <c r="K11" s="29">
        <f t="shared" si="4"/>
        <v>83650</v>
      </c>
      <c r="L11" s="32"/>
      <c r="M11" s="31"/>
    </row>
    <row r="12" spans="1:13" ht="45" customHeight="1" x14ac:dyDescent="0.25">
      <c r="A12" s="33"/>
      <c r="B12" s="34" t="s">
        <v>338</v>
      </c>
      <c r="C12" s="34" t="s">
        <v>7</v>
      </c>
      <c r="D12" s="34" t="s">
        <v>82</v>
      </c>
      <c r="E12" s="35" t="s">
        <v>329</v>
      </c>
      <c r="F12" s="34" t="s">
        <v>12</v>
      </c>
      <c r="G12" s="36">
        <v>3221614</v>
      </c>
      <c r="H12" s="37" t="s">
        <v>13</v>
      </c>
      <c r="I12" s="38">
        <v>70000</v>
      </c>
      <c r="J12" s="38">
        <f>I12*1.25</f>
        <v>87500</v>
      </c>
      <c r="K12" s="128">
        <f>I12*1.195/2</f>
        <v>41825</v>
      </c>
      <c r="L12" s="15" t="s">
        <v>131</v>
      </c>
      <c r="M12" s="16" t="s">
        <v>154</v>
      </c>
    </row>
    <row r="13" spans="1:13" ht="42.75" customHeight="1" x14ac:dyDescent="0.25">
      <c r="A13" s="33"/>
      <c r="B13" s="34" t="s">
        <v>340</v>
      </c>
      <c r="C13" s="34" t="s">
        <v>7</v>
      </c>
      <c r="D13" s="34" t="s">
        <v>82</v>
      </c>
      <c r="E13" s="35" t="s">
        <v>329</v>
      </c>
      <c r="F13" s="34" t="s">
        <v>12</v>
      </c>
      <c r="G13" s="36">
        <v>3221615</v>
      </c>
      <c r="H13" s="37" t="s">
        <v>339</v>
      </c>
      <c r="I13" s="38">
        <v>70000</v>
      </c>
      <c r="J13" s="38">
        <f>I13*1.25</f>
        <v>87500</v>
      </c>
      <c r="K13" s="128">
        <f>I13*1.195/2</f>
        <v>41825</v>
      </c>
      <c r="L13" s="15" t="s">
        <v>131</v>
      </c>
      <c r="M13" s="16" t="s">
        <v>154</v>
      </c>
    </row>
    <row r="14" spans="1:13" ht="38.25" customHeight="1" x14ac:dyDescent="0.25">
      <c r="A14" s="25"/>
      <c r="B14" s="26"/>
      <c r="C14" s="26"/>
      <c r="D14" s="26"/>
      <c r="E14" s="39"/>
      <c r="F14" s="26"/>
      <c r="G14" s="27">
        <v>32229</v>
      </c>
      <c r="H14" s="28" t="s">
        <v>47</v>
      </c>
      <c r="I14" s="29">
        <f>I15</f>
        <v>76000</v>
      </c>
      <c r="J14" s="29">
        <f t="shared" ref="J14:K14" si="5">J15</f>
        <v>95000</v>
      </c>
      <c r="K14" s="29">
        <f t="shared" si="5"/>
        <v>38000</v>
      </c>
      <c r="L14" s="40"/>
      <c r="M14" s="41"/>
    </row>
    <row r="15" spans="1:13" ht="48" customHeight="1" x14ac:dyDescent="0.25">
      <c r="A15" s="33"/>
      <c r="B15" s="34" t="s">
        <v>96</v>
      </c>
      <c r="C15" s="34" t="s">
        <v>7</v>
      </c>
      <c r="D15" s="34" t="s">
        <v>82</v>
      </c>
      <c r="E15" s="35" t="s">
        <v>329</v>
      </c>
      <c r="F15" s="34" t="s">
        <v>12</v>
      </c>
      <c r="G15" s="36">
        <v>3222921</v>
      </c>
      <c r="H15" s="37" t="s">
        <v>341</v>
      </c>
      <c r="I15" s="38">
        <v>76000</v>
      </c>
      <c r="J15" s="38">
        <f>I15*1.25</f>
        <v>95000</v>
      </c>
      <c r="K15" s="128">
        <f>I15/2</f>
        <v>38000</v>
      </c>
      <c r="L15" s="15" t="s">
        <v>131</v>
      </c>
      <c r="M15" s="16" t="s">
        <v>154</v>
      </c>
    </row>
    <row r="16" spans="1:13" ht="35.1" customHeight="1" x14ac:dyDescent="0.25">
      <c r="A16" s="25"/>
      <c r="B16" s="26"/>
      <c r="C16" s="26"/>
      <c r="D16" s="26"/>
      <c r="E16" s="26"/>
      <c r="F16" s="26"/>
      <c r="G16" s="27">
        <v>3223</v>
      </c>
      <c r="H16" s="28" t="s">
        <v>48</v>
      </c>
      <c r="I16" s="29">
        <f>SUM(I17:I19)</f>
        <v>327200</v>
      </c>
      <c r="J16" s="29">
        <f t="shared" ref="J16:K16" si="6">SUM(J17:J19)</f>
        <v>409000</v>
      </c>
      <c r="K16" s="29">
        <f t="shared" si="6"/>
        <v>391005</v>
      </c>
      <c r="L16" s="30"/>
      <c r="M16" s="41"/>
    </row>
    <row r="17" spans="1:13" ht="45" customHeight="1" x14ac:dyDescent="0.25">
      <c r="A17" s="9"/>
      <c r="B17" s="10"/>
      <c r="C17" s="10"/>
      <c r="D17" s="10"/>
      <c r="E17" s="10"/>
      <c r="F17" s="10"/>
      <c r="G17" s="12">
        <v>32231</v>
      </c>
      <c r="H17" s="13" t="s">
        <v>143</v>
      </c>
      <c r="I17" s="14">
        <v>166100</v>
      </c>
      <c r="J17" s="14">
        <f>I17*1.25</f>
        <v>207625</v>
      </c>
      <c r="K17" s="56">
        <f>ROUND(I17*1.195,-1)</f>
        <v>198490</v>
      </c>
      <c r="L17" s="15" t="s">
        <v>131</v>
      </c>
      <c r="M17" s="16" t="s">
        <v>267</v>
      </c>
    </row>
    <row r="18" spans="1:13" ht="45" customHeight="1" x14ac:dyDescent="0.25">
      <c r="A18" s="9"/>
      <c r="B18" s="10"/>
      <c r="C18" s="10"/>
      <c r="D18" s="10"/>
      <c r="E18" s="10"/>
      <c r="F18" s="10"/>
      <c r="G18" s="12">
        <v>32233</v>
      </c>
      <c r="H18" s="13" t="s">
        <v>49</v>
      </c>
      <c r="I18" s="14">
        <v>126100</v>
      </c>
      <c r="J18" s="14">
        <f t="shared" ref="J18:J19" si="7">I18*1.25</f>
        <v>157625</v>
      </c>
      <c r="K18" s="56">
        <f>ROUND(I18*1.195,-1)</f>
        <v>150690</v>
      </c>
      <c r="L18" s="15" t="s">
        <v>131</v>
      </c>
      <c r="M18" s="16" t="s">
        <v>267</v>
      </c>
    </row>
    <row r="19" spans="1:13" ht="45" customHeight="1" x14ac:dyDescent="0.25">
      <c r="A19" s="9"/>
      <c r="B19" s="10"/>
      <c r="C19" s="10"/>
      <c r="D19" s="10"/>
      <c r="E19" s="10"/>
      <c r="F19" s="10"/>
      <c r="G19" s="12">
        <v>32234</v>
      </c>
      <c r="H19" s="13" t="s">
        <v>50</v>
      </c>
      <c r="I19" s="14">
        <v>35000</v>
      </c>
      <c r="J19" s="14">
        <f t="shared" si="7"/>
        <v>43750</v>
      </c>
      <c r="K19" s="56">
        <f>I19*1.195</f>
        <v>41825</v>
      </c>
      <c r="L19" s="15" t="s">
        <v>131</v>
      </c>
      <c r="M19" s="16" t="s">
        <v>267</v>
      </c>
    </row>
    <row r="20" spans="1:13" ht="35.1" customHeight="1" x14ac:dyDescent="0.25">
      <c r="A20" s="25"/>
      <c r="B20" s="26"/>
      <c r="C20" s="26"/>
      <c r="D20" s="26"/>
      <c r="E20" s="26"/>
      <c r="F20" s="26"/>
      <c r="G20" s="27">
        <v>3224236</v>
      </c>
      <c r="H20" s="28" t="s">
        <v>51</v>
      </c>
      <c r="I20" s="29">
        <f>I21+I28</f>
        <v>146000</v>
      </c>
      <c r="J20" s="29">
        <f t="shared" ref="J20:K20" si="8">J21+J28</f>
        <v>182500</v>
      </c>
      <c r="K20" s="29">
        <f t="shared" si="8"/>
        <v>83000</v>
      </c>
      <c r="L20" s="30"/>
      <c r="M20" s="78"/>
    </row>
    <row r="21" spans="1:13" ht="45" x14ac:dyDescent="0.25">
      <c r="A21" s="47"/>
      <c r="B21" s="49" t="s">
        <v>122</v>
      </c>
      <c r="C21" s="49" t="s">
        <v>7</v>
      </c>
      <c r="D21" s="49" t="s">
        <v>82</v>
      </c>
      <c r="E21" s="50" t="s">
        <v>237</v>
      </c>
      <c r="F21" s="49" t="s">
        <v>12</v>
      </c>
      <c r="G21" s="42">
        <v>3224236</v>
      </c>
      <c r="H21" s="43" t="s">
        <v>54</v>
      </c>
      <c r="I21" s="44">
        <f>SUM(I22:I27)</f>
        <v>126000</v>
      </c>
      <c r="J21" s="44">
        <f t="shared" ref="J21:K21" si="9">SUM(J22:J27)</f>
        <v>157500</v>
      </c>
      <c r="K21" s="44">
        <f t="shared" si="9"/>
        <v>63000</v>
      </c>
      <c r="L21" s="53" t="s">
        <v>131</v>
      </c>
      <c r="M21" s="54" t="s">
        <v>154</v>
      </c>
    </row>
    <row r="22" spans="1:13" ht="35.1" customHeight="1" x14ac:dyDescent="0.25">
      <c r="A22" s="60"/>
      <c r="B22" s="55"/>
      <c r="C22" s="55"/>
      <c r="D22" s="55"/>
      <c r="E22" s="55"/>
      <c r="F22" s="55"/>
      <c r="G22" s="45"/>
      <c r="H22" s="13" t="s">
        <v>126</v>
      </c>
      <c r="I22" s="46">
        <v>22000</v>
      </c>
      <c r="J22" s="46">
        <f>I22*1.25</f>
        <v>27500</v>
      </c>
      <c r="K22" s="14">
        <f>I22/2</f>
        <v>11000</v>
      </c>
      <c r="L22" s="62"/>
      <c r="M22" s="79"/>
    </row>
    <row r="23" spans="1:13" ht="35.1" customHeight="1" x14ac:dyDescent="0.25">
      <c r="A23" s="60"/>
      <c r="B23" s="55"/>
      <c r="C23" s="55"/>
      <c r="D23" s="55"/>
      <c r="E23" s="55"/>
      <c r="F23" s="55"/>
      <c r="G23" s="45"/>
      <c r="H23" s="13" t="s">
        <v>55</v>
      </c>
      <c r="I23" s="46">
        <v>18000</v>
      </c>
      <c r="J23" s="46">
        <f t="shared" ref="J23:J27" si="10">I23*1.25</f>
        <v>22500</v>
      </c>
      <c r="K23" s="14">
        <f t="shared" ref="K23:K27" si="11">I23/2</f>
        <v>9000</v>
      </c>
      <c r="L23" s="62"/>
      <c r="M23" s="16"/>
    </row>
    <row r="24" spans="1:13" ht="35.1" customHeight="1" x14ac:dyDescent="0.25">
      <c r="A24" s="33"/>
      <c r="B24" s="34"/>
      <c r="C24" s="34"/>
      <c r="D24" s="34"/>
      <c r="E24" s="34"/>
      <c r="F24" s="34"/>
      <c r="G24" s="36"/>
      <c r="H24" s="13" t="s">
        <v>319</v>
      </c>
      <c r="I24" s="46">
        <v>16000</v>
      </c>
      <c r="J24" s="46">
        <f t="shared" si="10"/>
        <v>20000</v>
      </c>
      <c r="K24" s="14">
        <f t="shared" si="11"/>
        <v>8000</v>
      </c>
      <c r="L24" s="62"/>
      <c r="M24" s="16"/>
    </row>
    <row r="25" spans="1:13" ht="35.1" customHeight="1" x14ac:dyDescent="0.25">
      <c r="A25" s="33"/>
      <c r="B25" s="34"/>
      <c r="C25" s="34"/>
      <c r="D25" s="34"/>
      <c r="E25" s="34"/>
      <c r="F25" s="34"/>
      <c r="G25" s="36"/>
      <c r="H25" s="13" t="s">
        <v>87</v>
      </c>
      <c r="I25" s="46">
        <v>12000</v>
      </c>
      <c r="J25" s="46">
        <f t="shared" si="10"/>
        <v>15000</v>
      </c>
      <c r="K25" s="14">
        <f t="shared" si="11"/>
        <v>6000</v>
      </c>
      <c r="L25" s="62"/>
      <c r="M25" s="16"/>
    </row>
    <row r="26" spans="1:13" ht="90" customHeight="1" x14ac:dyDescent="0.25">
      <c r="A26" s="60"/>
      <c r="B26" s="55"/>
      <c r="C26" s="55"/>
      <c r="D26" s="55"/>
      <c r="E26" s="55"/>
      <c r="F26" s="55"/>
      <c r="G26" s="45"/>
      <c r="H26" s="13" t="s">
        <v>56</v>
      </c>
      <c r="I26" s="46">
        <v>28000</v>
      </c>
      <c r="J26" s="46">
        <f t="shared" si="10"/>
        <v>35000</v>
      </c>
      <c r="K26" s="14">
        <f t="shared" si="11"/>
        <v>14000</v>
      </c>
      <c r="L26" s="62"/>
      <c r="M26" s="16"/>
    </row>
    <row r="27" spans="1:13" ht="61.5" customHeight="1" x14ac:dyDescent="0.25">
      <c r="A27" s="60"/>
      <c r="B27" s="55"/>
      <c r="C27" s="55"/>
      <c r="D27" s="55"/>
      <c r="E27" s="55"/>
      <c r="F27" s="55"/>
      <c r="G27" s="45"/>
      <c r="H27" s="13" t="s">
        <v>320</v>
      </c>
      <c r="I27" s="46">
        <v>30000</v>
      </c>
      <c r="J27" s="46">
        <f t="shared" si="10"/>
        <v>37500</v>
      </c>
      <c r="K27" s="14">
        <f t="shared" si="11"/>
        <v>15000</v>
      </c>
      <c r="L27" s="62"/>
      <c r="M27" s="16"/>
    </row>
    <row r="28" spans="1:13" ht="35.1" customHeight="1" x14ac:dyDescent="0.25">
      <c r="A28" s="59"/>
      <c r="B28" s="49" t="s">
        <v>229</v>
      </c>
      <c r="C28" s="49" t="s">
        <v>6</v>
      </c>
      <c r="D28" s="49"/>
      <c r="E28" s="50"/>
      <c r="F28" s="49"/>
      <c r="G28" s="42">
        <v>3224236</v>
      </c>
      <c r="H28" s="43" t="s">
        <v>259</v>
      </c>
      <c r="I28" s="44">
        <v>20000</v>
      </c>
      <c r="J28" s="44">
        <f>I28*1.25</f>
        <v>25000</v>
      </c>
      <c r="K28" s="44">
        <f>I28</f>
        <v>20000</v>
      </c>
      <c r="L28" s="53"/>
      <c r="M28" s="54"/>
    </row>
    <row r="29" spans="1:13" ht="35.1" customHeight="1" x14ac:dyDescent="0.25">
      <c r="A29" s="25"/>
      <c r="B29" s="26"/>
      <c r="C29" s="26"/>
      <c r="D29" s="26"/>
      <c r="E29" s="26"/>
      <c r="F29" s="26"/>
      <c r="G29" s="27">
        <v>32244</v>
      </c>
      <c r="H29" s="28" t="s">
        <v>136</v>
      </c>
      <c r="I29" s="29">
        <f>I30</f>
        <v>26000</v>
      </c>
      <c r="J29" s="29">
        <f t="shared" ref="J29:K29" si="12">J30</f>
        <v>32500</v>
      </c>
      <c r="K29" s="29">
        <f t="shared" si="12"/>
        <v>31070</v>
      </c>
      <c r="L29" s="30"/>
      <c r="M29" s="31"/>
    </row>
    <row r="30" spans="1:13" ht="35.1" customHeight="1" x14ac:dyDescent="0.25">
      <c r="A30" s="60"/>
      <c r="B30" s="55" t="s">
        <v>97</v>
      </c>
      <c r="C30" s="55" t="s">
        <v>6</v>
      </c>
      <c r="D30" s="55"/>
      <c r="E30" s="61"/>
      <c r="F30" s="55"/>
      <c r="G30" s="45">
        <v>322444</v>
      </c>
      <c r="H30" s="13" t="s">
        <v>137</v>
      </c>
      <c r="I30" s="46">
        <v>26000</v>
      </c>
      <c r="J30" s="46">
        <f>I30*1.25</f>
        <v>32500</v>
      </c>
      <c r="K30" s="56">
        <f>I30*1.195</f>
        <v>31070</v>
      </c>
      <c r="L30" s="62" t="s">
        <v>131</v>
      </c>
      <c r="M30" s="16"/>
    </row>
    <row r="31" spans="1:13" ht="35.1" customHeight="1" x14ac:dyDescent="0.25">
      <c r="A31" s="25"/>
      <c r="B31" s="26"/>
      <c r="C31" s="26"/>
      <c r="D31" s="26"/>
      <c r="E31" s="26"/>
      <c r="F31" s="26"/>
      <c r="G31" s="27">
        <v>32251</v>
      </c>
      <c r="H31" s="28" t="s">
        <v>186</v>
      </c>
      <c r="I31" s="29">
        <f>I32</f>
        <v>18000</v>
      </c>
      <c r="J31" s="29">
        <f t="shared" ref="J31:K31" si="13">J32</f>
        <v>22500</v>
      </c>
      <c r="K31" s="29">
        <f t="shared" si="13"/>
        <v>18000</v>
      </c>
      <c r="L31" s="30"/>
      <c r="M31" s="31"/>
    </row>
    <row r="32" spans="1:13" ht="35.1" customHeight="1" x14ac:dyDescent="0.25">
      <c r="A32" s="47"/>
      <c r="B32" s="48" t="s">
        <v>181</v>
      </c>
      <c r="C32" s="48" t="s">
        <v>6</v>
      </c>
      <c r="D32" s="49"/>
      <c r="E32" s="50"/>
      <c r="F32" s="49"/>
      <c r="G32" s="42" t="s">
        <v>165</v>
      </c>
      <c r="H32" s="51" t="s">
        <v>175</v>
      </c>
      <c r="I32" s="52">
        <f>SUM(I33:I34)</f>
        <v>18000</v>
      </c>
      <c r="J32" s="52">
        <f t="shared" ref="J32:K32" si="14">SUM(J33:J34)</f>
        <v>22500</v>
      </c>
      <c r="K32" s="52">
        <f t="shared" si="14"/>
        <v>18000</v>
      </c>
      <c r="L32" s="53" t="s">
        <v>131</v>
      </c>
      <c r="M32" s="54"/>
    </row>
    <row r="33" spans="1:13" ht="35.1" customHeight="1" x14ac:dyDescent="0.25">
      <c r="A33" s="33"/>
      <c r="B33" s="34"/>
      <c r="C33" s="55"/>
      <c r="D33" s="34"/>
      <c r="E33" s="34"/>
      <c r="F33" s="34"/>
      <c r="G33" s="45"/>
      <c r="H33" s="18" t="s">
        <v>251</v>
      </c>
      <c r="I33" s="14">
        <v>16000</v>
      </c>
      <c r="J33" s="14">
        <f>I33*1.25</f>
        <v>20000</v>
      </c>
      <c r="K33" s="56">
        <f>I33</f>
        <v>16000</v>
      </c>
      <c r="L33" s="57"/>
      <c r="M33" s="16"/>
    </row>
    <row r="34" spans="1:13" ht="31.5" customHeight="1" x14ac:dyDescent="0.25">
      <c r="A34" s="33"/>
      <c r="B34" s="34"/>
      <c r="C34" s="55"/>
      <c r="D34" s="34"/>
      <c r="E34" s="34"/>
      <c r="F34" s="34"/>
      <c r="G34" s="45"/>
      <c r="H34" s="18" t="s">
        <v>252</v>
      </c>
      <c r="I34" s="14">
        <v>2000</v>
      </c>
      <c r="J34" s="14">
        <f>I34*1.25</f>
        <v>2500</v>
      </c>
      <c r="K34" s="56">
        <f>I34</f>
        <v>2000</v>
      </c>
      <c r="L34" s="57"/>
      <c r="M34" s="58"/>
    </row>
    <row r="35" spans="1:13" ht="45" x14ac:dyDescent="0.25">
      <c r="A35" s="25"/>
      <c r="B35" s="26" t="s">
        <v>178</v>
      </c>
      <c r="C35" s="26" t="s">
        <v>7</v>
      </c>
      <c r="D35" s="26" t="s">
        <v>8</v>
      </c>
      <c r="E35" s="39" t="s">
        <v>237</v>
      </c>
      <c r="F35" s="26" t="s">
        <v>9</v>
      </c>
      <c r="G35" s="27">
        <v>32272</v>
      </c>
      <c r="H35" s="28" t="s">
        <v>176</v>
      </c>
      <c r="I35" s="29">
        <f>SUM(I36:I40)</f>
        <v>41500</v>
      </c>
      <c r="J35" s="29">
        <f t="shared" ref="J35:K35" si="15">SUM(J36:J40)</f>
        <v>51875</v>
      </c>
      <c r="K35" s="29">
        <f t="shared" si="15"/>
        <v>49592.5</v>
      </c>
      <c r="L35" s="30" t="s">
        <v>131</v>
      </c>
      <c r="M35" s="31" t="s">
        <v>154</v>
      </c>
    </row>
    <row r="36" spans="1:13" ht="35.1" customHeight="1" x14ac:dyDescent="0.25">
      <c r="A36" s="9"/>
      <c r="B36" s="10"/>
      <c r="C36" s="10"/>
      <c r="D36" s="10"/>
      <c r="E36" s="63"/>
      <c r="F36" s="10"/>
      <c r="G36" s="12" t="s">
        <v>168</v>
      </c>
      <c r="H36" s="18" t="s">
        <v>261</v>
      </c>
      <c r="I36" s="14">
        <v>18500</v>
      </c>
      <c r="J36" s="14">
        <f>I36*1.25</f>
        <v>23125</v>
      </c>
      <c r="K36" s="56">
        <f t="shared" ref="K36:K40" si="16">I36*1.195</f>
        <v>22107.5</v>
      </c>
      <c r="L36" s="15"/>
      <c r="M36" s="64"/>
    </row>
    <row r="37" spans="1:13" ht="35.1" customHeight="1" x14ac:dyDescent="0.25">
      <c r="A37" s="9"/>
      <c r="B37" s="10"/>
      <c r="C37" s="10"/>
      <c r="D37" s="10"/>
      <c r="E37" s="63"/>
      <c r="F37" s="10"/>
      <c r="G37" s="12" t="s">
        <v>168</v>
      </c>
      <c r="H37" s="18" t="s">
        <v>318</v>
      </c>
      <c r="I37" s="14">
        <v>6000</v>
      </c>
      <c r="J37" s="14">
        <f t="shared" ref="J37:J40" si="17">I37*1.25</f>
        <v>7500</v>
      </c>
      <c r="K37" s="56">
        <f t="shared" si="16"/>
        <v>7170</v>
      </c>
      <c r="L37" s="15"/>
      <c r="M37" s="64"/>
    </row>
    <row r="38" spans="1:13" ht="35.1" customHeight="1" x14ac:dyDescent="0.25">
      <c r="A38" s="9"/>
      <c r="B38" s="10"/>
      <c r="C38" s="10"/>
      <c r="D38" s="10"/>
      <c r="E38" s="63"/>
      <c r="F38" s="10"/>
      <c r="G38" s="12" t="s">
        <v>168</v>
      </c>
      <c r="H38" s="18" t="s">
        <v>262</v>
      </c>
      <c r="I38" s="14">
        <v>5000</v>
      </c>
      <c r="J38" s="14">
        <f t="shared" si="17"/>
        <v>6250</v>
      </c>
      <c r="K38" s="56">
        <f t="shared" si="16"/>
        <v>5975</v>
      </c>
      <c r="L38" s="15"/>
      <c r="M38" s="64"/>
    </row>
    <row r="39" spans="1:13" ht="35.1" customHeight="1" x14ac:dyDescent="0.25">
      <c r="A39" s="9"/>
      <c r="B39" s="10"/>
      <c r="C39" s="10"/>
      <c r="D39" s="10"/>
      <c r="E39" s="63"/>
      <c r="F39" s="10"/>
      <c r="G39" s="12" t="s">
        <v>168</v>
      </c>
      <c r="H39" s="13" t="s">
        <v>218</v>
      </c>
      <c r="I39" s="14">
        <v>8500</v>
      </c>
      <c r="J39" s="14">
        <f t="shared" si="17"/>
        <v>10625</v>
      </c>
      <c r="K39" s="56">
        <f t="shared" si="16"/>
        <v>10157.5</v>
      </c>
      <c r="L39" s="15"/>
      <c r="M39" s="64"/>
    </row>
    <row r="40" spans="1:13" ht="35.1" customHeight="1" x14ac:dyDescent="0.25">
      <c r="A40" s="9"/>
      <c r="B40" s="10"/>
      <c r="C40" s="10"/>
      <c r="D40" s="10"/>
      <c r="E40" s="63"/>
      <c r="F40" s="10"/>
      <c r="G40" s="12" t="s">
        <v>168</v>
      </c>
      <c r="H40" s="13" t="s">
        <v>317</v>
      </c>
      <c r="I40" s="14">
        <v>3500</v>
      </c>
      <c r="J40" s="14">
        <f t="shared" si="17"/>
        <v>4375</v>
      </c>
      <c r="K40" s="56">
        <f t="shared" si="16"/>
        <v>4182.5</v>
      </c>
      <c r="L40" s="15"/>
      <c r="M40" s="64"/>
    </row>
    <row r="41" spans="1:13" ht="35.1" customHeight="1" x14ac:dyDescent="0.25">
      <c r="A41" s="25"/>
      <c r="B41" s="26"/>
      <c r="C41" s="26"/>
      <c r="D41" s="26"/>
      <c r="E41" s="26"/>
      <c r="F41" s="26"/>
      <c r="G41" s="27">
        <v>3231</v>
      </c>
      <c r="H41" s="28" t="s">
        <v>57</v>
      </c>
      <c r="I41" s="29">
        <f>I42+I45</f>
        <v>101000</v>
      </c>
      <c r="J41" s="29">
        <f t="shared" ref="J41:K41" si="18">J42+J45</f>
        <v>126250</v>
      </c>
      <c r="K41" s="29">
        <f t="shared" si="18"/>
        <v>75285</v>
      </c>
      <c r="L41" s="30"/>
      <c r="M41" s="31"/>
    </row>
    <row r="42" spans="1:13" ht="35.1" customHeight="1" x14ac:dyDescent="0.25">
      <c r="A42" s="65"/>
      <c r="B42" s="66"/>
      <c r="C42" s="66"/>
      <c r="D42" s="66"/>
      <c r="E42" s="66"/>
      <c r="F42" s="66"/>
      <c r="G42" s="67">
        <v>32311</v>
      </c>
      <c r="H42" s="68" t="s">
        <v>58</v>
      </c>
      <c r="I42" s="69">
        <f>SUM(I43:I44)</f>
        <v>76000</v>
      </c>
      <c r="J42" s="69">
        <f t="shared" ref="J42:K42" si="19">SUM(J43:J44)</f>
        <v>95000</v>
      </c>
      <c r="K42" s="69">
        <f t="shared" si="19"/>
        <v>45410</v>
      </c>
      <c r="L42" s="70"/>
      <c r="M42" s="71"/>
    </row>
    <row r="43" spans="1:13" ht="60" x14ac:dyDescent="0.25">
      <c r="A43" s="9"/>
      <c r="B43" s="55"/>
      <c r="C43" s="55"/>
      <c r="D43" s="55"/>
      <c r="E43" s="55"/>
      <c r="F43" s="55"/>
      <c r="G43" s="45" t="s">
        <v>168</v>
      </c>
      <c r="H43" s="13" t="s">
        <v>59</v>
      </c>
      <c r="I43" s="46">
        <v>25000</v>
      </c>
      <c r="J43" s="46">
        <f>I43*1.25</f>
        <v>31250</v>
      </c>
      <c r="K43" s="56">
        <f>I43*1.195/2</f>
        <v>14937.5</v>
      </c>
      <c r="L43" s="15" t="s">
        <v>131</v>
      </c>
      <c r="M43" s="16" t="s">
        <v>170</v>
      </c>
    </row>
    <row r="44" spans="1:13" ht="60" x14ac:dyDescent="0.25">
      <c r="A44" s="9"/>
      <c r="B44" s="55"/>
      <c r="C44" s="55"/>
      <c r="D44" s="55"/>
      <c r="E44" s="55"/>
      <c r="F44" s="55"/>
      <c r="G44" s="45" t="s">
        <v>168</v>
      </c>
      <c r="H44" s="13" t="s">
        <v>163</v>
      </c>
      <c r="I44" s="46">
        <v>51000</v>
      </c>
      <c r="J44" s="46">
        <f>I44*1.25</f>
        <v>63750</v>
      </c>
      <c r="K44" s="56">
        <f>I44*1.195/2</f>
        <v>30472.5</v>
      </c>
      <c r="L44" s="15" t="s">
        <v>131</v>
      </c>
      <c r="M44" s="16" t="s">
        <v>170</v>
      </c>
    </row>
    <row r="45" spans="1:13" ht="60" x14ac:dyDescent="0.25">
      <c r="A45" s="65"/>
      <c r="B45" s="66"/>
      <c r="C45" s="66"/>
      <c r="D45" s="66"/>
      <c r="E45" s="66"/>
      <c r="F45" s="66"/>
      <c r="G45" s="67">
        <v>32313</v>
      </c>
      <c r="H45" s="68" t="s">
        <v>60</v>
      </c>
      <c r="I45" s="69">
        <v>25000</v>
      </c>
      <c r="J45" s="69">
        <f>I45*1.25</f>
        <v>31250</v>
      </c>
      <c r="K45" s="69">
        <f t="shared" ref="K45" si="20">I45*1.195</f>
        <v>29875</v>
      </c>
      <c r="L45" s="70" t="s">
        <v>131</v>
      </c>
      <c r="M45" s="71" t="s">
        <v>170</v>
      </c>
    </row>
    <row r="46" spans="1:13" ht="35.1" customHeight="1" x14ac:dyDescent="0.25">
      <c r="A46" s="25"/>
      <c r="B46" s="26"/>
      <c r="C46" s="26"/>
      <c r="D46" s="26"/>
      <c r="E46" s="26"/>
      <c r="F46" s="26"/>
      <c r="G46" s="27">
        <v>3232</v>
      </c>
      <c r="H46" s="28" t="s">
        <v>61</v>
      </c>
      <c r="I46" s="29">
        <f>I47+I50+I96</f>
        <v>457600</v>
      </c>
      <c r="J46" s="29">
        <f t="shared" ref="J46:K46" si="21">J47+J50+J96</f>
        <v>572000</v>
      </c>
      <c r="K46" s="29">
        <f t="shared" si="21"/>
        <v>317567.5</v>
      </c>
      <c r="L46" s="30"/>
      <c r="M46" s="31"/>
    </row>
    <row r="47" spans="1:13" ht="35.1" customHeight="1" x14ac:dyDescent="0.25">
      <c r="A47" s="65"/>
      <c r="B47" s="66" t="s">
        <v>98</v>
      </c>
      <c r="C47" s="66" t="s">
        <v>6</v>
      </c>
      <c r="D47" s="66"/>
      <c r="E47" s="66"/>
      <c r="F47" s="66"/>
      <c r="G47" s="67">
        <v>32321</v>
      </c>
      <c r="H47" s="68" t="s">
        <v>62</v>
      </c>
      <c r="I47" s="69">
        <f>SUM(I48:I49)</f>
        <v>16000</v>
      </c>
      <c r="J47" s="69">
        <f t="shared" ref="J47:K47" si="22">SUM(J48:J49)</f>
        <v>20000</v>
      </c>
      <c r="K47" s="69">
        <f t="shared" si="22"/>
        <v>19120</v>
      </c>
      <c r="L47" s="70" t="s">
        <v>131</v>
      </c>
      <c r="M47" s="71"/>
    </row>
    <row r="48" spans="1:13" ht="35.1" customHeight="1" x14ac:dyDescent="0.25">
      <c r="A48" s="9"/>
      <c r="B48" s="10"/>
      <c r="C48" s="10"/>
      <c r="D48" s="10"/>
      <c r="E48" s="10"/>
      <c r="F48" s="10"/>
      <c r="G48" s="12"/>
      <c r="H48" s="13" t="s">
        <v>63</v>
      </c>
      <c r="I48" s="46">
        <v>8000</v>
      </c>
      <c r="J48" s="14">
        <f>I48*1.25</f>
        <v>10000</v>
      </c>
      <c r="K48" s="56">
        <f t="shared" ref="K48:K49" si="23">I48*1.195</f>
        <v>9560</v>
      </c>
      <c r="L48" s="15"/>
      <c r="M48" s="64"/>
    </row>
    <row r="49" spans="1:13" ht="35.1" customHeight="1" x14ac:dyDescent="0.25">
      <c r="A49" s="9"/>
      <c r="B49" s="10"/>
      <c r="C49" s="10"/>
      <c r="D49" s="10"/>
      <c r="E49" s="10"/>
      <c r="F49" s="10"/>
      <c r="G49" s="12"/>
      <c r="H49" s="13" t="s">
        <v>64</v>
      </c>
      <c r="I49" s="46">
        <v>8000</v>
      </c>
      <c r="J49" s="14">
        <f>I49*1.25</f>
        <v>10000</v>
      </c>
      <c r="K49" s="56">
        <f t="shared" si="23"/>
        <v>9560</v>
      </c>
      <c r="L49" s="15"/>
      <c r="M49" s="64"/>
    </row>
    <row r="50" spans="1:13" ht="35.1" customHeight="1" x14ac:dyDescent="0.25">
      <c r="A50" s="65"/>
      <c r="B50" s="66"/>
      <c r="C50" s="66"/>
      <c r="D50" s="66"/>
      <c r="E50" s="66"/>
      <c r="F50" s="66"/>
      <c r="G50" s="67">
        <v>32322</v>
      </c>
      <c r="H50" s="68" t="s">
        <v>65</v>
      </c>
      <c r="I50" s="69">
        <f>I51+I82+SUM(I89:I95)</f>
        <v>406600</v>
      </c>
      <c r="J50" s="69">
        <f t="shared" ref="J50:K50" si="24">J51+J82+SUM(J89:J95)</f>
        <v>508250</v>
      </c>
      <c r="K50" s="69">
        <f t="shared" si="24"/>
        <v>256622.5</v>
      </c>
      <c r="L50" s="70" t="s">
        <v>131</v>
      </c>
      <c r="M50" s="71"/>
    </row>
    <row r="51" spans="1:13" ht="45" x14ac:dyDescent="0.25">
      <c r="A51" s="80"/>
      <c r="B51" s="49" t="s">
        <v>101</v>
      </c>
      <c r="C51" s="49" t="s">
        <v>7</v>
      </c>
      <c r="D51" s="49" t="s">
        <v>82</v>
      </c>
      <c r="E51" s="50" t="s">
        <v>329</v>
      </c>
      <c r="F51" s="49" t="s">
        <v>12</v>
      </c>
      <c r="G51" s="42">
        <v>32322</v>
      </c>
      <c r="H51" s="43" t="s">
        <v>169</v>
      </c>
      <c r="I51" s="81">
        <f>SUM(I52:I81)</f>
        <v>241100</v>
      </c>
      <c r="J51" s="81">
        <f t="shared" ref="J51:K51" si="25">SUM(J52:J81)</f>
        <v>301375</v>
      </c>
      <c r="K51" s="81">
        <f t="shared" si="25"/>
        <v>120550</v>
      </c>
      <c r="L51" s="82" t="s">
        <v>131</v>
      </c>
      <c r="M51" s="54" t="s">
        <v>154</v>
      </c>
    </row>
    <row r="52" spans="1:13" ht="35.1" customHeight="1" x14ac:dyDescent="0.25">
      <c r="A52" s="177"/>
      <c r="B52" s="10"/>
      <c r="C52" s="10"/>
      <c r="D52" s="10"/>
      <c r="E52" s="10"/>
      <c r="F52" s="10"/>
      <c r="G52" s="10"/>
      <c r="H52" s="18" t="s">
        <v>283</v>
      </c>
      <c r="I52" s="14">
        <v>95000</v>
      </c>
      <c r="J52" s="83">
        <f>I52*1.25</f>
        <v>118750</v>
      </c>
      <c r="K52" s="14">
        <f>I52/2</f>
        <v>47500</v>
      </c>
      <c r="L52" s="15"/>
      <c r="M52" s="64"/>
    </row>
    <row r="53" spans="1:13" ht="35.1" customHeight="1" x14ac:dyDescent="0.25">
      <c r="A53" s="177"/>
      <c r="B53" s="10"/>
      <c r="C53" s="10"/>
      <c r="D53" s="10"/>
      <c r="E53" s="10"/>
      <c r="F53" s="10"/>
      <c r="G53" s="10"/>
      <c r="H53" s="84" t="s">
        <v>271</v>
      </c>
      <c r="I53" s="14">
        <v>6200</v>
      </c>
      <c r="J53" s="83">
        <f t="shared" ref="J53:J81" si="26">I53*1.25</f>
        <v>7750</v>
      </c>
      <c r="K53" s="14">
        <f t="shared" ref="K53:K81" si="27">I53/2</f>
        <v>3100</v>
      </c>
      <c r="L53" s="15"/>
      <c r="M53" s="64"/>
    </row>
    <row r="54" spans="1:13" ht="35.1" customHeight="1" x14ac:dyDescent="0.25">
      <c r="A54" s="177"/>
      <c r="B54" s="10"/>
      <c r="C54" s="10"/>
      <c r="D54" s="10"/>
      <c r="E54" s="10"/>
      <c r="F54" s="10"/>
      <c r="G54" s="10"/>
      <c r="H54" s="18" t="s">
        <v>240</v>
      </c>
      <c r="I54" s="14">
        <v>9300</v>
      </c>
      <c r="J54" s="83">
        <f t="shared" si="26"/>
        <v>11625</v>
      </c>
      <c r="K54" s="14">
        <f t="shared" si="27"/>
        <v>4650</v>
      </c>
      <c r="L54" s="15"/>
      <c r="M54" s="64"/>
    </row>
    <row r="55" spans="1:13" ht="45" x14ac:dyDescent="0.25">
      <c r="A55" s="177"/>
      <c r="B55" s="10"/>
      <c r="C55" s="10"/>
      <c r="D55" s="10"/>
      <c r="E55" s="10"/>
      <c r="F55" s="10"/>
      <c r="G55" s="10"/>
      <c r="H55" s="84" t="s">
        <v>272</v>
      </c>
      <c r="I55" s="14">
        <v>20000</v>
      </c>
      <c r="J55" s="83">
        <f t="shared" si="26"/>
        <v>25000</v>
      </c>
      <c r="K55" s="14">
        <f t="shared" si="27"/>
        <v>10000</v>
      </c>
      <c r="L55" s="15"/>
      <c r="M55" s="64"/>
    </row>
    <row r="56" spans="1:13" ht="35.1" customHeight="1" x14ac:dyDescent="0.25">
      <c r="A56" s="177"/>
      <c r="B56" s="10"/>
      <c r="C56" s="10"/>
      <c r="D56" s="10"/>
      <c r="E56" s="10"/>
      <c r="F56" s="10"/>
      <c r="G56" s="10"/>
      <c r="H56" s="84" t="s">
        <v>273</v>
      </c>
      <c r="I56" s="14">
        <v>800</v>
      </c>
      <c r="J56" s="83">
        <f t="shared" si="26"/>
        <v>1000</v>
      </c>
      <c r="K56" s="14">
        <f t="shared" si="27"/>
        <v>400</v>
      </c>
      <c r="L56" s="15"/>
      <c r="M56" s="64"/>
    </row>
    <row r="57" spans="1:13" ht="35.1" customHeight="1" x14ac:dyDescent="0.25">
      <c r="A57" s="177"/>
      <c r="B57" s="10"/>
      <c r="C57" s="10"/>
      <c r="D57" s="10"/>
      <c r="E57" s="10"/>
      <c r="F57" s="10"/>
      <c r="G57" s="10"/>
      <c r="H57" s="84" t="s">
        <v>274</v>
      </c>
      <c r="I57" s="14">
        <v>2500</v>
      </c>
      <c r="J57" s="83">
        <f t="shared" si="26"/>
        <v>3125</v>
      </c>
      <c r="K57" s="14">
        <f t="shared" si="27"/>
        <v>1250</v>
      </c>
      <c r="L57" s="15"/>
      <c r="M57" s="64"/>
    </row>
    <row r="58" spans="1:13" ht="35.1" customHeight="1" x14ac:dyDescent="0.25">
      <c r="A58" s="177"/>
      <c r="B58" s="10"/>
      <c r="C58" s="10"/>
      <c r="D58" s="10"/>
      <c r="E58" s="10"/>
      <c r="F58" s="10"/>
      <c r="G58" s="10"/>
      <c r="H58" s="84" t="s">
        <v>284</v>
      </c>
      <c r="I58" s="14">
        <v>8100</v>
      </c>
      <c r="J58" s="83">
        <f t="shared" si="26"/>
        <v>10125</v>
      </c>
      <c r="K58" s="14">
        <f t="shared" si="27"/>
        <v>4050</v>
      </c>
      <c r="L58" s="15"/>
      <c r="M58" s="64"/>
    </row>
    <row r="59" spans="1:13" ht="35.1" customHeight="1" x14ac:dyDescent="0.25">
      <c r="A59" s="177"/>
      <c r="B59" s="10"/>
      <c r="C59" s="10"/>
      <c r="D59" s="10"/>
      <c r="E59" s="10"/>
      <c r="F59" s="10"/>
      <c r="G59" s="10"/>
      <c r="H59" s="84" t="s">
        <v>468</v>
      </c>
      <c r="I59" s="14">
        <v>5000</v>
      </c>
      <c r="J59" s="83">
        <f t="shared" si="26"/>
        <v>6250</v>
      </c>
      <c r="K59" s="14">
        <f t="shared" si="27"/>
        <v>2500</v>
      </c>
      <c r="L59" s="15"/>
      <c r="M59" s="64"/>
    </row>
    <row r="60" spans="1:13" ht="35.1" customHeight="1" x14ac:dyDescent="0.25">
      <c r="A60" s="177"/>
      <c r="B60" s="10"/>
      <c r="C60" s="10"/>
      <c r="D60" s="10"/>
      <c r="E60" s="10"/>
      <c r="F60" s="10"/>
      <c r="G60" s="10"/>
      <c r="H60" s="84" t="s">
        <v>285</v>
      </c>
      <c r="I60" s="14">
        <v>1600</v>
      </c>
      <c r="J60" s="83">
        <f t="shared" si="26"/>
        <v>2000</v>
      </c>
      <c r="K60" s="14">
        <f t="shared" si="27"/>
        <v>800</v>
      </c>
      <c r="L60" s="15"/>
      <c r="M60" s="64"/>
    </row>
    <row r="61" spans="1:13" ht="35.1" customHeight="1" x14ac:dyDescent="0.25">
      <c r="A61" s="177"/>
      <c r="B61" s="10"/>
      <c r="C61" s="10"/>
      <c r="D61" s="10"/>
      <c r="E61" s="10"/>
      <c r="F61" s="10"/>
      <c r="G61" s="10"/>
      <c r="H61" s="84" t="s">
        <v>469</v>
      </c>
      <c r="I61" s="14">
        <v>4000</v>
      </c>
      <c r="J61" s="83">
        <f t="shared" si="26"/>
        <v>5000</v>
      </c>
      <c r="K61" s="14">
        <f t="shared" si="27"/>
        <v>2000</v>
      </c>
      <c r="L61" s="15"/>
      <c r="M61" s="64"/>
    </row>
    <row r="62" spans="1:13" ht="35.1" customHeight="1" x14ac:dyDescent="0.25">
      <c r="A62" s="177"/>
      <c r="B62" s="10"/>
      <c r="C62" s="10"/>
      <c r="D62" s="10"/>
      <c r="E62" s="10"/>
      <c r="F62" s="10"/>
      <c r="G62" s="10"/>
      <c r="H62" s="84" t="s">
        <v>275</v>
      </c>
      <c r="I62" s="14">
        <v>2000</v>
      </c>
      <c r="J62" s="83">
        <f t="shared" si="26"/>
        <v>2500</v>
      </c>
      <c r="K62" s="14">
        <f t="shared" si="27"/>
        <v>1000</v>
      </c>
      <c r="L62" s="15"/>
      <c r="M62" s="64"/>
    </row>
    <row r="63" spans="1:13" ht="35.1" customHeight="1" x14ac:dyDescent="0.25">
      <c r="A63" s="177"/>
      <c r="B63" s="10"/>
      <c r="C63" s="10"/>
      <c r="D63" s="10"/>
      <c r="E63" s="10"/>
      <c r="F63" s="10"/>
      <c r="G63" s="10"/>
      <c r="H63" s="18" t="s">
        <v>241</v>
      </c>
      <c r="I63" s="14">
        <v>41000</v>
      </c>
      <c r="J63" s="83">
        <f t="shared" si="26"/>
        <v>51250</v>
      </c>
      <c r="K63" s="14">
        <f t="shared" si="27"/>
        <v>20500</v>
      </c>
      <c r="L63" s="15"/>
      <c r="M63" s="64"/>
    </row>
    <row r="64" spans="1:13" ht="35.1" customHeight="1" x14ac:dyDescent="0.25">
      <c r="A64" s="177"/>
      <c r="B64" s="10"/>
      <c r="C64" s="10"/>
      <c r="D64" s="10"/>
      <c r="E64" s="10"/>
      <c r="F64" s="10"/>
      <c r="G64" s="10"/>
      <c r="H64" s="84" t="s">
        <v>276</v>
      </c>
      <c r="I64" s="14">
        <v>4000</v>
      </c>
      <c r="J64" s="83">
        <f t="shared" si="26"/>
        <v>5000</v>
      </c>
      <c r="K64" s="14">
        <f t="shared" si="27"/>
        <v>2000</v>
      </c>
      <c r="L64" s="15"/>
      <c r="M64" s="64"/>
    </row>
    <row r="65" spans="1:13" ht="35.1" customHeight="1" x14ac:dyDescent="0.25">
      <c r="A65" s="177"/>
      <c r="B65" s="10"/>
      <c r="C65" s="10"/>
      <c r="D65" s="10"/>
      <c r="E65" s="10"/>
      <c r="F65" s="10"/>
      <c r="G65" s="10"/>
      <c r="H65" s="84" t="s">
        <v>277</v>
      </c>
      <c r="I65" s="14">
        <v>4000</v>
      </c>
      <c r="J65" s="83">
        <f t="shared" si="26"/>
        <v>5000</v>
      </c>
      <c r="K65" s="14">
        <f t="shared" si="27"/>
        <v>2000</v>
      </c>
      <c r="L65" s="15"/>
      <c r="M65" s="64"/>
    </row>
    <row r="66" spans="1:13" ht="35.1" customHeight="1" x14ac:dyDescent="0.25">
      <c r="A66" s="177"/>
      <c r="B66" s="10"/>
      <c r="C66" s="10"/>
      <c r="D66" s="10"/>
      <c r="E66" s="10"/>
      <c r="F66" s="10"/>
      <c r="G66" s="10"/>
      <c r="H66" s="84" t="s">
        <v>278</v>
      </c>
      <c r="I66" s="14">
        <v>1500</v>
      </c>
      <c r="J66" s="83">
        <f t="shared" si="26"/>
        <v>1875</v>
      </c>
      <c r="K66" s="14">
        <f t="shared" si="27"/>
        <v>750</v>
      </c>
      <c r="L66" s="15"/>
      <c r="M66" s="64"/>
    </row>
    <row r="67" spans="1:13" ht="35.1" customHeight="1" x14ac:dyDescent="0.25">
      <c r="A67" s="177"/>
      <c r="B67" s="10"/>
      <c r="C67" s="10"/>
      <c r="D67" s="10"/>
      <c r="E67" s="10"/>
      <c r="F67" s="10"/>
      <c r="G67" s="10"/>
      <c r="H67" s="84" t="s">
        <v>424</v>
      </c>
      <c r="I67" s="14">
        <v>1500</v>
      </c>
      <c r="J67" s="83">
        <f t="shared" si="26"/>
        <v>1875</v>
      </c>
      <c r="K67" s="14">
        <f t="shared" si="27"/>
        <v>750</v>
      </c>
      <c r="L67" s="15"/>
      <c r="M67" s="64"/>
    </row>
    <row r="68" spans="1:13" ht="35.1" customHeight="1" x14ac:dyDescent="0.25">
      <c r="A68" s="177"/>
      <c r="B68" s="10"/>
      <c r="C68" s="10"/>
      <c r="D68" s="10"/>
      <c r="E68" s="10"/>
      <c r="F68" s="10"/>
      <c r="G68" s="10"/>
      <c r="H68" s="84" t="s">
        <v>425</v>
      </c>
      <c r="I68" s="14">
        <v>1500</v>
      </c>
      <c r="J68" s="83">
        <f t="shared" si="26"/>
        <v>1875</v>
      </c>
      <c r="K68" s="14">
        <f t="shared" si="27"/>
        <v>750</v>
      </c>
      <c r="L68" s="15"/>
      <c r="M68" s="64"/>
    </row>
    <row r="69" spans="1:13" ht="35.1" customHeight="1" x14ac:dyDescent="0.25">
      <c r="A69" s="177"/>
      <c r="B69" s="10"/>
      <c r="C69" s="10"/>
      <c r="D69" s="10"/>
      <c r="E69" s="10"/>
      <c r="F69" s="10"/>
      <c r="G69" s="10"/>
      <c r="H69" s="84" t="s">
        <v>279</v>
      </c>
      <c r="I69" s="14">
        <v>1000</v>
      </c>
      <c r="J69" s="83">
        <f t="shared" si="26"/>
        <v>1250</v>
      </c>
      <c r="K69" s="14">
        <f t="shared" si="27"/>
        <v>500</v>
      </c>
      <c r="L69" s="15"/>
      <c r="M69" s="64"/>
    </row>
    <row r="70" spans="1:13" ht="35.1" customHeight="1" x14ac:dyDescent="0.25">
      <c r="A70" s="177"/>
      <c r="B70" s="10"/>
      <c r="C70" s="10"/>
      <c r="D70" s="10"/>
      <c r="E70" s="10"/>
      <c r="F70" s="10"/>
      <c r="G70" s="10"/>
      <c r="H70" s="84" t="s">
        <v>286</v>
      </c>
      <c r="I70" s="14">
        <v>5000</v>
      </c>
      <c r="J70" s="83">
        <f t="shared" si="26"/>
        <v>6250</v>
      </c>
      <c r="K70" s="14">
        <f t="shared" si="27"/>
        <v>2500</v>
      </c>
      <c r="L70" s="15"/>
      <c r="M70" s="64"/>
    </row>
    <row r="71" spans="1:13" ht="35.1" customHeight="1" x14ac:dyDescent="0.25">
      <c r="A71" s="177"/>
      <c r="B71" s="10"/>
      <c r="C71" s="10"/>
      <c r="D71" s="10"/>
      <c r="E71" s="10"/>
      <c r="F71" s="10"/>
      <c r="G71" s="10"/>
      <c r="H71" s="18" t="s">
        <v>242</v>
      </c>
      <c r="I71" s="14">
        <v>6000</v>
      </c>
      <c r="J71" s="83">
        <f t="shared" si="26"/>
        <v>7500</v>
      </c>
      <c r="K71" s="14">
        <f t="shared" si="27"/>
        <v>3000</v>
      </c>
      <c r="L71" s="15"/>
      <c r="M71" s="64"/>
    </row>
    <row r="72" spans="1:13" ht="35.1" customHeight="1" x14ac:dyDescent="0.25">
      <c r="A72" s="177"/>
      <c r="B72" s="10"/>
      <c r="C72" s="10"/>
      <c r="D72" s="10"/>
      <c r="E72" s="10"/>
      <c r="F72" s="10"/>
      <c r="G72" s="10"/>
      <c r="H72" s="84" t="s">
        <v>280</v>
      </c>
      <c r="I72" s="14">
        <v>2000</v>
      </c>
      <c r="J72" s="83">
        <f t="shared" si="26"/>
        <v>2500</v>
      </c>
      <c r="K72" s="14">
        <f t="shared" si="27"/>
        <v>1000</v>
      </c>
      <c r="L72" s="15"/>
      <c r="M72" s="64"/>
    </row>
    <row r="73" spans="1:13" ht="35.1" customHeight="1" x14ac:dyDescent="0.25">
      <c r="A73" s="177"/>
      <c r="B73" s="10"/>
      <c r="C73" s="10"/>
      <c r="D73" s="10"/>
      <c r="E73" s="10"/>
      <c r="F73" s="10"/>
      <c r="G73" s="10"/>
      <c r="H73" s="18" t="s">
        <v>243</v>
      </c>
      <c r="I73" s="14">
        <v>2000</v>
      </c>
      <c r="J73" s="83">
        <f t="shared" si="26"/>
        <v>2500</v>
      </c>
      <c r="K73" s="14">
        <f t="shared" si="27"/>
        <v>1000</v>
      </c>
      <c r="L73" s="15"/>
      <c r="M73" s="64"/>
    </row>
    <row r="74" spans="1:13" ht="35.1" customHeight="1" x14ac:dyDescent="0.25">
      <c r="A74" s="177"/>
      <c r="B74" s="10"/>
      <c r="C74" s="10"/>
      <c r="D74" s="10"/>
      <c r="E74" s="10"/>
      <c r="F74" s="10"/>
      <c r="G74" s="10"/>
      <c r="H74" s="84" t="s">
        <v>281</v>
      </c>
      <c r="I74" s="14">
        <v>800</v>
      </c>
      <c r="J74" s="83">
        <f t="shared" si="26"/>
        <v>1000</v>
      </c>
      <c r="K74" s="14">
        <f t="shared" si="27"/>
        <v>400</v>
      </c>
      <c r="L74" s="15"/>
      <c r="M74" s="64"/>
    </row>
    <row r="75" spans="1:13" ht="35.1" customHeight="1" x14ac:dyDescent="0.25">
      <c r="A75" s="177"/>
      <c r="B75" s="10"/>
      <c r="C75" s="10"/>
      <c r="D75" s="10"/>
      <c r="E75" s="10"/>
      <c r="F75" s="10"/>
      <c r="G75" s="10"/>
      <c r="H75" s="84" t="s">
        <v>282</v>
      </c>
      <c r="I75" s="14">
        <v>2600</v>
      </c>
      <c r="J75" s="83">
        <f t="shared" si="26"/>
        <v>3250</v>
      </c>
      <c r="K75" s="14">
        <f t="shared" si="27"/>
        <v>1300</v>
      </c>
      <c r="L75" s="15"/>
      <c r="M75" s="64"/>
    </row>
    <row r="76" spans="1:13" ht="35.1" customHeight="1" x14ac:dyDescent="0.25">
      <c r="A76" s="177"/>
      <c r="B76" s="10"/>
      <c r="C76" s="10"/>
      <c r="D76" s="10"/>
      <c r="E76" s="10"/>
      <c r="F76" s="10"/>
      <c r="G76" s="10"/>
      <c r="H76" s="84" t="s">
        <v>432</v>
      </c>
      <c r="I76" s="14">
        <v>800</v>
      </c>
      <c r="J76" s="83">
        <f t="shared" si="26"/>
        <v>1000</v>
      </c>
      <c r="K76" s="14">
        <f t="shared" si="27"/>
        <v>400</v>
      </c>
      <c r="L76" s="15"/>
      <c r="M76" s="64"/>
    </row>
    <row r="77" spans="1:13" ht="35.1" customHeight="1" x14ac:dyDescent="0.25">
      <c r="A77" s="177"/>
      <c r="B77" s="10"/>
      <c r="C77" s="10"/>
      <c r="D77" s="10"/>
      <c r="E77" s="10"/>
      <c r="F77" s="10"/>
      <c r="G77" s="10"/>
      <c r="H77" s="84" t="s">
        <v>470</v>
      </c>
      <c r="I77" s="14">
        <v>600</v>
      </c>
      <c r="J77" s="83">
        <f t="shared" si="26"/>
        <v>750</v>
      </c>
      <c r="K77" s="14">
        <f t="shared" si="27"/>
        <v>300</v>
      </c>
      <c r="L77" s="15"/>
      <c r="M77" s="64"/>
    </row>
    <row r="78" spans="1:13" ht="35.1" customHeight="1" x14ac:dyDescent="0.25">
      <c r="A78" s="177"/>
      <c r="B78" s="10"/>
      <c r="C78" s="10"/>
      <c r="D78" s="10"/>
      <c r="E78" s="10"/>
      <c r="F78" s="10"/>
      <c r="G78" s="10"/>
      <c r="H78" s="84" t="s">
        <v>433</v>
      </c>
      <c r="I78" s="14">
        <v>1400</v>
      </c>
      <c r="J78" s="83">
        <f t="shared" si="26"/>
        <v>1750</v>
      </c>
      <c r="K78" s="14">
        <f t="shared" si="27"/>
        <v>700</v>
      </c>
      <c r="L78" s="15"/>
      <c r="M78" s="64"/>
    </row>
    <row r="79" spans="1:13" ht="35.1" customHeight="1" x14ac:dyDescent="0.25">
      <c r="A79" s="177"/>
      <c r="B79" s="10"/>
      <c r="C79" s="10"/>
      <c r="D79" s="10"/>
      <c r="E79" s="10"/>
      <c r="F79" s="10"/>
      <c r="G79" s="10"/>
      <c r="H79" s="84" t="s">
        <v>435</v>
      </c>
      <c r="I79" s="14">
        <v>3300</v>
      </c>
      <c r="J79" s="83">
        <f t="shared" si="26"/>
        <v>4125</v>
      </c>
      <c r="K79" s="14">
        <f t="shared" si="27"/>
        <v>1650</v>
      </c>
      <c r="L79" s="15"/>
      <c r="M79" s="64"/>
    </row>
    <row r="80" spans="1:13" ht="35.1" customHeight="1" x14ac:dyDescent="0.25">
      <c r="A80" s="85"/>
      <c r="B80" s="55"/>
      <c r="C80" s="55"/>
      <c r="D80" s="55"/>
      <c r="E80" s="55"/>
      <c r="F80" s="55"/>
      <c r="G80" s="55"/>
      <c r="H80" s="86" t="s">
        <v>287</v>
      </c>
      <c r="I80" s="46">
        <v>6600</v>
      </c>
      <c r="J80" s="83">
        <f t="shared" si="26"/>
        <v>8250</v>
      </c>
      <c r="K80" s="14">
        <f t="shared" si="27"/>
        <v>3300</v>
      </c>
      <c r="L80" s="15"/>
      <c r="M80" s="64"/>
    </row>
    <row r="81" spans="1:13" ht="35.1" customHeight="1" x14ac:dyDescent="0.25">
      <c r="A81" s="85"/>
      <c r="B81" s="55"/>
      <c r="C81" s="55"/>
      <c r="D81" s="55"/>
      <c r="E81" s="55"/>
      <c r="F81" s="55"/>
      <c r="G81" s="55"/>
      <c r="H81" s="86" t="s">
        <v>288</v>
      </c>
      <c r="I81" s="46">
        <v>1000</v>
      </c>
      <c r="J81" s="83">
        <f t="shared" si="26"/>
        <v>1250</v>
      </c>
      <c r="K81" s="14">
        <f t="shared" si="27"/>
        <v>500</v>
      </c>
      <c r="L81" s="15"/>
      <c r="M81" s="64"/>
    </row>
    <row r="82" spans="1:13" ht="35.1" customHeight="1" x14ac:dyDescent="0.25">
      <c r="A82" s="80"/>
      <c r="B82" s="49" t="s">
        <v>185</v>
      </c>
      <c r="C82" s="49" t="s">
        <v>6</v>
      </c>
      <c r="D82" s="49"/>
      <c r="E82" s="49"/>
      <c r="F82" s="49"/>
      <c r="G82" s="49"/>
      <c r="H82" s="43" t="s">
        <v>235</v>
      </c>
      <c r="I82" s="44">
        <f>SUM(I83:I88)</f>
        <v>23500</v>
      </c>
      <c r="J82" s="44">
        <f t="shared" ref="J82:K82" si="28">SUM(J83:J88)</f>
        <v>29375</v>
      </c>
      <c r="K82" s="44">
        <f t="shared" si="28"/>
        <v>28082.5</v>
      </c>
      <c r="L82" s="82"/>
      <c r="M82" s="54"/>
    </row>
    <row r="83" spans="1:13" ht="35.1" customHeight="1" x14ac:dyDescent="0.25">
      <c r="A83" s="85"/>
      <c r="B83" s="55"/>
      <c r="C83" s="55"/>
      <c r="D83" s="55"/>
      <c r="E83" s="55"/>
      <c r="F83" s="55"/>
      <c r="G83" s="55"/>
      <c r="H83" s="13" t="s">
        <v>221</v>
      </c>
      <c r="I83" s="14">
        <v>3500</v>
      </c>
      <c r="J83" s="14">
        <f>I83*1.25</f>
        <v>4375</v>
      </c>
      <c r="K83" s="56">
        <f t="shared" ref="K83:K88" si="29">I83*1.195</f>
        <v>4182.5</v>
      </c>
      <c r="L83" s="87"/>
      <c r="M83" s="16"/>
    </row>
    <row r="84" spans="1:13" ht="35.1" customHeight="1" x14ac:dyDescent="0.25">
      <c r="A84" s="85"/>
      <c r="B84" s="55"/>
      <c r="C84" s="55"/>
      <c r="D84" s="55"/>
      <c r="E84" s="55"/>
      <c r="F84" s="55"/>
      <c r="G84" s="55"/>
      <c r="H84" s="13" t="s">
        <v>222</v>
      </c>
      <c r="I84" s="14">
        <v>4000</v>
      </c>
      <c r="J84" s="14">
        <f t="shared" ref="J84:J88" si="30">I84*1.25</f>
        <v>5000</v>
      </c>
      <c r="K84" s="56">
        <f t="shared" si="29"/>
        <v>4780</v>
      </c>
      <c r="L84" s="87"/>
      <c r="M84" s="16"/>
    </row>
    <row r="85" spans="1:13" ht="35.1" customHeight="1" x14ac:dyDescent="0.25">
      <c r="A85" s="85"/>
      <c r="B85" s="55"/>
      <c r="C85" s="55"/>
      <c r="D85" s="55"/>
      <c r="E85" s="55"/>
      <c r="F85" s="55"/>
      <c r="G85" s="55"/>
      <c r="H85" s="13" t="s">
        <v>223</v>
      </c>
      <c r="I85" s="14">
        <v>4500</v>
      </c>
      <c r="J85" s="14">
        <f t="shared" si="30"/>
        <v>5625</v>
      </c>
      <c r="K85" s="56">
        <f t="shared" si="29"/>
        <v>5377.5</v>
      </c>
      <c r="L85" s="87"/>
      <c r="M85" s="16"/>
    </row>
    <row r="86" spans="1:13" ht="35.1" customHeight="1" x14ac:dyDescent="0.25">
      <c r="A86" s="85"/>
      <c r="B86" s="55"/>
      <c r="C86" s="55"/>
      <c r="D86" s="55"/>
      <c r="E86" s="55"/>
      <c r="F86" s="55"/>
      <c r="G86" s="55"/>
      <c r="H86" s="13" t="s">
        <v>224</v>
      </c>
      <c r="I86" s="14">
        <v>2500</v>
      </c>
      <c r="J86" s="14">
        <f t="shared" si="30"/>
        <v>3125</v>
      </c>
      <c r="K86" s="56">
        <f t="shared" si="29"/>
        <v>2987.5</v>
      </c>
      <c r="L86" s="87"/>
      <c r="M86" s="16"/>
    </row>
    <row r="87" spans="1:13" ht="35.1" customHeight="1" x14ac:dyDescent="0.25">
      <c r="A87" s="85"/>
      <c r="B87" s="55"/>
      <c r="C87" s="55"/>
      <c r="D87" s="55"/>
      <c r="E87" s="55"/>
      <c r="F87" s="55"/>
      <c r="G87" s="55"/>
      <c r="H87" s="13" t="s">
        <v>225</v>
      </c>
      <c r="I87" s="14">
        <v>4000</v>
      </c>
      <c r="J87" s="14">
        <f t="shared" si="30"/>
        <v>5000</v>
      </c>
      <c r="K87" s="56">
        <f t="shared" si="29"/>
        <v>4780</v>
      </c>
      <c r="L87" s="87"/>
      <c r="M87" s="16"/>
    </row>
    <row r="88" spans="1:13" ht="35.1" customHeight="1" x14ac:dyDescent="0.25">
      <c r="A88" s="85"/>
      <c r="B88" s="55"/>
      <c r="C88" s="55"/>
      <c r="D88" s="55"/>
      <c r="E88" s="55"/>
      <c r="F88" s="55"/>
      <c r="G88" s="55"/>
      <c r="H88" s="13" t="s">
        <v>226</v>
      </c>
      <c r="I88" s="14">
        <v>5000</v>
      </c>
      <c r="J88" s="14">
        <f t="shared" si="30"/>
        <v>6250</v>
      </c>
      <c r="K88" s="56">
        <f t="shared" si="29"/>
        <v>5975</v>
      </c>
      <c r="L88" s="87"/>
      <c r="M88" s="16"/>
    </row>
    <row r="89" spans="1:13" ht="35.1" customHeight="1" x14ac:dyDescent="0.25">
      <c r="A89" s="80"/>
      <c r="B89" s="49" t="s">
        <v>189</v>
      </c>
      <c r="C89" s="49" t="s">
        <v>6</v>
      </c>
      <c r="D89" s="49"/>
      <c r="E89" s="49"/>
      <c r="F89" s="49"/>
      <c r="G89" s="49"/>
      <c r="H89" s="43" t="s">
        <v>66</v>
      </c>
      <c r="I89" s="44">
        <v>2000</v>
      </c>
      <c r="J89" s="44">
        <f>I89*1.25</f>
        <v>2500</v>
      </c>
      <c r="K89" s="44">
        <f t="shared" ref="K89:K103" si="31">I89*1.195</f>
        <v>2390</v>
      </c>
      <c r="L89" s="82"/>
      <c r="M89" s="54"/>
    </row>
    <row r="90" spans="1:13" ht="35.1" customHeight="1" x14ac:dyDescent="0.25">
      <c r="A90" s="80"/>
      <c r="B90" s="49" t="s">
        <v>99</v>
      </c>
      <c r="C90" s="49" t="s">
        <v>7</v>
      </c>
      <c r="D90" s="49" t="s">
        <v>82</v>
      </c>
      <c r="E90" s="49" t="s">
        <v>236</v>
      </c>
      <c r="F90" s="49" t="s">
        <v>12</v>
      </c>
      <c r="G90" s="49"/>
      <c r="H90" s="43" t="s">
        <v>67</v>
      </c>
      <c r="I90" s="44">
        <v>100000</v>
      </c>
      <c r="J90" s="44">
        <f>I90*1.25</f>
        <v>125000</v>
      </c>
      <c r="K90" s="44">
        <f>I90*1.195/2</f>
        <v>59750</v>
      </c>
      <c r="L90" s="82" t="s">
        <v>131</v>
      </c>
      <c r="M90" s="54"/>
    </row>
    <row r="91" spans="1:13" ht="35.1" customHeight="1" x14ac:dyDescent="0.25">
      <c r="A91" s="80"/>
      <c r="B91" s="49" t="s">
        <v>217</v>
      </c>
      <c r="C91" s="49" t="s">
        <v>6</v>
      </c>
      <c r="D91" s="49"/>
      <c r="E91" s="49"/>
      <c r="F91" s="49"/>
      <c r="G91" s="49"/>
      <c r="H91" s="43" t="s">
        <v>216</v>
      </c>
      <c r="I91" s="44">
        <v>15000</v>
      </c>
      <c r="J91" s="44">
        <f>I91*1.25</f>
        <v>18750</v>
      </c>
      <c r="K91" s="44">
        <f t="shared" si="31"/>
        <v>17925</v>
      </c>
      <c r="L91" s="82" t="s">
        <v>131</v>
      </c>
      <c r="M91" s="54"/>
    </row>
    <row r="92" spans="1:13" ht="35.1" customHeight="1" x14ac:dyDescent="0.25">
      <c r="A92" s="80"/>
      <c r="B92" s="49" t="s">
        <v>100</v>
      </c>
      <c r="C92" s="49" t="s">
        <v>6</v>
      </c>
      <c r="D92" s="49"/>
      <c r="E92" s="49"/>
      <c r="F92" s="49"/>
      <c r="G92" s="49"/>
      <c r="H92" s="43" t="s">
        <v>239</v>
      </c>
      <c r="I92" s="44">
        <v>5000</v>
      </c>
      <c r="J92" s="44">
        <f>I92*1.25</f>
        <v>6250</v>
      </c>
      <c r="K92" s="44">
        <f t="shared" si="31"/>
        <v>5975</v>
      </c>
      <c r="L92" s="82" t="s">
        <v>131</v>
      </c>
      <c r="M92" s="54"/>
    </row>
    <row r="93" spans="1:13" ht="35.1" customHeight="1" x14ac:dyDescent="0.25">
      <c r="A93" s="80"/>
      <c r="B93" s="49" t="s">
        <v>151</v>
      </c>
      <c r="C93" s="49" t="s">
        <v>6</v>
      </c>
      <c r="D93" s="49"/>
      <c r="E93" s="49"/>
      <c r="F93" s="49"/>
      <c r="G93" s="49"/>
      <c r="H93" s="43" t="s">
        <v>152</v>
      </c>
      <c r="I93" s="44">
        <v>6000</v>
      </c>
      <c r="J93" s="44">
        <f t="shared" ref="J93:J95" si="32">I93*1.25</f>
        <v>7500</v>
      </c>
      <c r="K93" s="44">
        <f>I93</f>
        <v>6000</v>
      </c>
      <c r="L93" s="82" t="s">
        <v>131</v>
      </c>
      <c r="M93" s="54"/>
    </row>
    <row r="94" spans="1:13" ht="35.1" customHeight="1" x14ac:dyDescent="0.25">
      <c r="A94" s="80"/>
      <c r="B94" s="49" t="s">
        <v>151</v>
      </c>
      <c r="C94" s="49" t="s">
        <v>6</v>
      </c>
      <c r="D94" s="49"/>
      <c r="E94" s="49"/>
      <c r="F94" s="49"/>
      <c r="G94" s="49"/>
      <c r="H94" s="43" t="s">
        <v>227</v>
      </c>
      <c r="I94" s="44">
        <v>4000</v>
      </c>
      <c r="J94" s="44">
        <f t="shared" si="32"/>
        <v>5000</v>
      </c>
      <c r="K94" s="44">
        <f>I94</f>
        <v>4000</v>
      </c>
      <c r="L94" s="82" t="s">
        <v>131</v>
      </c>
      <c r="M94" s="54"/>
    </row>
    <row r="95" spans="1:13" ht="35.1" customHeight="1" x14ac:dyDescent="0.25">
      <c r="A95" s="80"/>
      <c r="B95" s="49" t="s">
        <v>233</v>
      </c>
      <c r="C95" s="49" t="s">
        <v>6</v>
      </c>
      <c r="D95" s="49"/>
      <c r="E95" s="49"/>
      <c r="F95" s="49"/>
      <c r="G95" s="49"/>
      <c r="H95" s="43" t="s">
        <v>232</v>
      </c>
      <c r="I95" s="44">
        <v>10000</v>
      </c>
      <c r="J95" s="44">
        <f t="shared" si="32"/>
        <v>12500</v>
      </c>
      <c r="K95" s="44">
        <f t="shared" si="31"/>
        <v>11950</v>
      </c>
      <c r="L95" s="82" t="s">
        <v>131</v>
      </c>
      <c r="M95" s="54"/>
    </row>
    <row r="96" spans="1:13" ht="35.1" customHeight="1" x14ac:dyDescent="0.25">
      <c r="A96" s="25"/>
      <c r="B96" s="26"/>
      <c r="C96" s="26"/>
      <c r="D96" s="26"/>
      <c r="E96" s="26"/>
      <c r="F96" s="26"/>
      <c r="G96" s="27">
        <v>32323</v>
      </c>
      <c r="H96" s="28" t="s">
        <v>83</v>
      </c>
      <c r="I96" s="29">
        <f>SUM(I97:I99)</f>
        <v>35000</v>
      </c>
      <c r="J96" s="29">
        <f t="shared" ref="J96:K96" si="33">SUM(J97:J99)</f>
        <v>43750</v>
      </c>
      <c r="K96" s="29">
        <f t="shared" si="33"/>
        <v>41825</v>
      </c>
      <c r="L96" s="30"/>
      <c r="M96" s="78"/>
    </row>
    <row r="97" spans="1:13" ht="30" x14ac:dyDescent="0.25">
      <c r="A97" s="47"/>
      <c r="B97" s="49" t="s">
        <v>114</v>
      </c>
      <c r="C97" s="49" t="s">
        <v>6</v>
      </c>
      <c r="D97" s="49"/>
      <c r="E97" s="49"/>
      <c r="F97" s="49"/>
      <c r="G97" s="42">
        <v>323230</v>
      </c>
      <c r="H97" s="43" t="s">
        <v>321</v>
      </c>
      <c r="I97" s="44">
        <v>25000</v>
      </c>
      <c r="J97" s="44">
        <f>I97*1.25</f>
        <v>31250</v>
      </c>
      <c r="K97" s="44">
        <f t="shared" si="31"/>
        <v>29875</v>
      </c>
      <c r="L97" s="53" t="s">
        <v>131</v>
      </c>
      <c r="M97" s="54"/>
    </row>
    <row r="98" spans="1:13" ht="35.1" customHeight="1" x14ac:dyDescent="0.25">
      <c r="A98" s="47"/>
      <c r="B98" s="49" t="s">
        <v>180</v>
      </c>
      <c r="C98" s="49" t="s">
        <v>6</v>
      </c>
      <c r="D98" s="49"/>
      <c r="E98" s="49"/>
      <c r="F98" s="49"/>
      <c r="G98" s="42">
        <v>323230</v>
      </c>
      <c r="H98" s="43" t="s">
        <v>166</v>
      </c>
      <c r="I98" s="44">
        <v>6000</v>
      </c>
      <c r="J98" s="44">
        <f t="shared" ref="J98:J99" si="34">I98*1.25</f>
        <v>7500</v>
      </c>
      <c r="K98" s="44">
        <f t="shared" si="31"/>
        <v>7170</v>
      </c>
      <c r="L98" s="53" t="s">
        <v>131</v>
      </c>
      <c r="M98" s="54"/>
    </row>
    <row r="99" spans="1:13" ht="35.1" customHeight="1" x14ac:dyDescent="0.25">
      <c r="A99" s="47"/>
      <c r="B99" s="49" t="s">
        <v>113</v>
      </c>
      <c r="C99" s="49" t="s">
        <v>6</v>
      </c>
      <c r="D99" s="49"/>
      <c r="E99" s="49"/>
      <c r="F99" s="49"/>
      <c r="G99" s="42">
        <v>323232</v>
      </c>
      <c r="H99" s="43" t="s">
        <v>68</v>
      </c>
      <c r="I99" s="44">
        <v>4000</v>
      </c>
      <c r="J99" s="44">
        <f t="shared" si="34"/>
        <v>5000</v>
      </c>
      <c r="K99" s="44">
        <f t="shared" si="31"/>
        <v>4780</v>
      </c>
      <c r="L99" s="53" t="s">
        <v>131</v>
      </c>
      <c r="M99" s="54"/>
    </row>
    <row r="100" spans="1:13" ht="35.1" customHeight="1" x14ac:dyDescent="0.25">
      <c r="A100" s="108"/>
      <c r="B100" s="26"/>
      <c r="C100" s="26"/>
      <c r="D100" s="26"/>
      <c r="E100" s="26"/>
      <c r="F100" s="26"/>
      <c r="G100" s="26">
        <v>3233</v>
      </c>
      <c r="H100" s="28" t="s">
        <v>69</v>
      </c>
      <c r="I100" s="109">
        <f>SUM(I101:I103)</f>
        <v>26000</v>
      </c>
      <c r="J100" s="109">
        <f t="shared" ref="J100:K100" si="35">SUM(J101:J103)</f>
        <v>32500</v>
      </c>
      <c r="K100" s="109">
        <f t="shared" si="35"/>
        <v>31070</v>
      </c>
      <c r="L100" s="32"/>
      <c r="M100" s="78"/>
    </row>
    <row r="101" spans="1:13" ht="35.1" customHeight="1" x14ac:dyDescent="0.25">
      <c r="A101" s="60"/>
      <c r="B101" s="55" t="s">
        <v>194</v>
      </c>
      <c r="C101" s="55" t="s">
        <v>6</v>
      </c>
      <c r="D101" s="55"/>
      <c r="E101" s="55"/>
      <c r="F101" s="55"/>
      <c r="G101" s="45">
        <v>32339</v>
      </c>
      <c r="H101" s="13" t="s">
        <v>157</v>
      </c>
      <c r="I101" s="83">
        <v>21000</v>
      </c>
      <c r="J101" s="83">
        <f>I101*1.25</f>
        <v>26250</v>
      </c>
      <c r="K101" s="56">
        <f t="shared" si="31"/>
        <v>25095</v>
      </c>
      <c r="L101" s="62" t="s">
        <v>131</v>
      </c>
      <c r="M101" s="16"/>
    </row>
    <row r="102" spans="1:13" ht="35.1" customHeight="1" x14ac:dyDescent="0.25">
      <c r="A102" s="60"/>
      <c r="B102" s="55" t="s">
        <v>179</v>
      </c>
      <c r="C102" s="55" t="s">
        <v>6</v>
      </c>
      <c r="D102" s="55"/>
      <c r="E102" s="89"/>
      <c r="F102" s="55"/>
      <c r="G102" s="45">
        <v>32339</v>
      </c>
      <c r="H102" s="13" t="s">
        <v>167</v>
      </c>
      <c r="I102" s="46">
        <v>2400</v>
      </c>
      <c r="J102" s="83">
        <f t="shared" ref="J102:J103" si="36">I102*1.25</f>
        <v>3000</v>
      </c>
      <c r="K102" s="56">
        <f t="shared" si="31"/>
        <v>2868</v>
      </c>
      <c r="L102" s="62" t="s">
        <v>131</v>
      </c>
      <c r="M102" s="16"/>
    </row>
    <row r="103" spans="1:13" ht="35.1" customHeight="1" x14ac:dyDescent="0.25">
      <c r="A103" s="60"/>
      <c r="B103" s="55" t="s">
        <v>194</v>
      </c>
      <c r="C103" s="55" t="s">
        <v>6</v>
      </c>
      <c r="D103" s="55"/>
      <c r="E103" s="89"/>
      <c r="F103" s="55"/>
      <c r="G103" s="45">
        <v>32339</v>
      </c>
      <c r="H103" s="13" t="s">
        <v>289</v>
      </c>
      <c r="I103" s="46">
        <v>2600</v>
      </c>
      <c r="J103" s="83">
        <f t="shared" si="36"/>
        <v>3250</v>
      </c>
      <c r="K103" s="56">
        <f t="shared" si="31"/>
        <v>3107</v>
      </c>
      <c r="L103" s="62" t="s">
        <v>131</v>
      </c>
      <c r="M103" s="16"/>
    </row>
    <row r="104" spans="1:13" ht="35.1" customHeight="1" x14ac:dyDescent="0.25">
      <c r="A104" s="25"/>
      <c r="B104" s="26"/>
      <c r="C104" s="26"/>
      <c r="D104" s="26"/>
      <c r="E104" s="26"/>
      <c r="F104" s="26"/>
      <c r="G104" s="27">
        <v>3234</v>
      </c>
      <c r="H104" s="28" t="s">
        <v>70</v>
      </c>
      <c r="I104" s="29">
        <f>SUM(I105:I106)</f>
        <v>12000</v>
      </c>
      <c r="J104" s="29">
        <f t="shared" ref="J104:K104" si="37">SUM(J105:J106)</f>
        <v>15000</v>
      </c>
      <c r="K104" s="29">
        <f t="shared" si="37"/>
        <v>14340</v>
      </c>
      <c r="L104" s="29"/>
      <c r="M104" s="78"/>
    </row>
    <row r="105" spans="1:13" ht="35.1" customHeight="1" x14ac:dyDescent="0.25">
      <c r="A105" s="47"/>
      <c r="B105" s="49" t="s">
        <v>190</v>
      </c>
      <c r="C105" s="49"/>
      <c r="D105" s="49"/>
      <c r="E105" s="49"/>
      <c r="F105" s="49"/>
      <c r="G105" s="42">
        <v>32344</v>
      </c>
      <c r="H105" s="43" t="s">
        <v>71</v>
      </c>
      <c r="I105" s="44">
        <v>2000</v>
      </c>
      <c r="J105" s="44">
        <f>I105*1.25</f>
        <v>2500</v>
      </c>
      <c r="K105" s="44">
        <f>I105*1.195</f>
        <v>2390</v>
      </c>
      <c r="L105" s="53" t="s">
        <v>131</v>
      </c>
      <c r="M105" s="54"/>
    </row>
    <row r="106" spans="1:13" ht="35.1" customHeight="1" x14ac:dyDescent="0.25">
      <c r="A106" s="47"/>
      <c r="B106" s="49" t="s">
        <v>102</v>
      </c>
      <c r="C106" s="49" t="s">
        <v>6</v>
      </c>
      <c r="D106" s="49"/>
      <c r="E106" s="49"/>
      <c r="F106" s="49"/>
      <c r="G106" s="42">
        <v>323492</v>
      </c>
      <c r="H106" s="43" t="s">
        <v>72</v>
      </c>
      <c r="I106" s="44">
        <v>10000</v>
      </c>
      <c r="J106" s="44">
        <f>I106*1.25</f>
        <v>12500</v>
      </c>
      <c r="K106" s="44">
        <f>I106*1.195</f>
        <v>11950</v>
      </c>
      <c r="L106" s="53" t="s">
        <v>131</v>
      </c>
      <c r="M106" s="54"/>
    </row>
    <row r="107" spans="1:13" ht="35.1" customHeight="1" x14ac:dyDescent="0.25">
      <c r="A107" s="25"/>
      <c r="B107" s="26"/>
      <c r="C107" s="26"/>
      <c r="D107" s="26"/>
      <c r="E107" s="26"/>
      <c r="F107" s="26"/>
      <c r="G107" s="27">
        <v>3235</v>
      </c>
      <c r="H107" s="28" t="s">
        <v>115</v>
      </c>
      <c r="I107" s="29">
        <f>I108+I116</f>
        <v>295100</v>
      </c>
      <c r="J107" s="29">
        <f t="shared" ref="J107:K107" si="38">J108+J116</f>
        <v>368875</v>
      </c>
      <c r="K107" s="29">
        <f t="shared" si="38"/>
        <v>138116.5</v>
      </c>
      <c r="L107" s="30"/>
      <c r="M107" s="78"/>
    </row>
    <row r="108" spans="1:13" ht="42" customHeight="1" x14ac:dyDescent="0.25">
      <c r="A108" s="65"/>
      <c r="B108" s="66"/>
      <c r="C108" s="66"/>
      <c r="D108" s="66"/>
      <c r="E108" s="66"/>
      <c r="F108" s="66"/>
      <c r="G108" s="67">
        <v>32354</v>
      </c>
      <c r="H108" s="68" t="s">
        <v>138</v>
      </c>
      <c r="I108" s="69">
        <f>I109+I110+I111+I112+I115</f>
        <v>291100</v>
      </c>
      <c r="J108" s="69">
        <f t="shared" ref="J108:K108" si="39">J109+J110+J111+J112+J115</f>
        <v>363875</v>
      </c>
      <c r="K108" s="69">
        <f t="shared" si="39"/>
        <v>133336.5</v>
      </c>
      <c r="L108" s="70"/>
      <c r="M108" s="110"/>
    </row>
    <row r="109" spans="1:13" ht="35.1" customHeight="1" x14ac:dyDescent="0.25">
      <c r="A109" s="47"/>
      <c r="B109" s="49" t="s">
        <v>142</v>
      </c>
      <c r="C109" s="49" t="s">
        <v>6</v>
      </c>
      <c r="D109" s="49"/>
      <c r="E109" s="49"/>
      <c r="F109" s="49"/>
      <c r="G109" s="42"/>
      <c r="H109" s="43" t="s">
        <v>140</v>
      </c>
      <c r="I109" s="44">
        <v>8000</v>
      </c>
      <c r="J109" s="44">
        <f>I109*1.25</f>
        <v>10000</v>
      </c>
      <c r="K109" s="44">
        <f t="shared" ref="K109:K110" si="40">I109*1.195</f>
        <v>9560</v>
      </c>
      <c r="L109" s="53" t="s">
        <v>131</v>
      </c>
      <c r="M109" s="54"/>
    </row>
    <row r="110" spans="1:13" s="111" customFormat="1" ht="35.1" customHeight="1" x14ac:dyDescent="0.25">
      <c r="A110" s="47"/>
      <c r="B110" s="49" t="s">
        <v>149</v>
      </c>
      <c r="C110" s="49" t="s">
        <v>6</v>
      </c>
      <c r="D110" s="49"/>
      <c r="E110" s="49"/>
      <c r="F110" s="49"/>
      <c r="G110" s="42"/>
      <c r="H110" s="43" t="s">
        <v>148</v>
      </c>
      <c r="I110" s="44">
        <v>1700</v>
      </c>
      <c r="J110" s="44">
        <f t="shared" ref="J110:J111" si="41">I110*1.25</f>
        <v>2125</v>
      </c>
      <c r="K110" s="44">
        <f t="shared" si="40"/>
        <v>2031.5</v>
      </c>
      <c r="L110" s="53" t="s">
        <v>131</v>
      </c>
      <c r="M110" s="54"/>
    </row>
    <row r="111" spans="1:13" s="111" customFormat="1" ht="35.1" customHeight="1" x14ac:dyDescent="0.25">
      <c r="A111" s="47"/>
      <c r="B111" s="49" t="s">
        <v>149</v>
      </c>
      <c r="C111" s="49" t="s">
        <v>6</v>
      </c>
      <c r="D111" s="49"/>
      <c r="E111" s="49"/>
      <c r="F111" s="49"/>
      <c r="G111" s="42"/>
      <c r="H111" s="43" t="s">
        <v>457</v>
      </c>
      <c r="I111" s="44">
        <v>1000</v>
      </c>
      <c r="J111" s="44">
        <f t="shared" si="41"/>
        <v>1250</v>
      </c>
      <c r="K111" s="44">
        <f>I111*1.195</f>
        <v>1195</v>
      </c>
      <c r="L111" s="53" t="s">
        <v>131</v>
      </c>
      <c r="M111" s="54"/>
    </row>
    <row r="112" spans="1:13" ht="45" customHeight="1" x14ac:dyDescent="0.25">
      <c r="A112" s="47"/>
      <c r="B112" s="49" t="s">
        <v>149</v>
      </c>
      <c r="C112" s="49" t="s">
        <v>7</v>
      </c>
      <c r="D112" s="49" t="s">
        <v>82</v>
      </c>
      <c r="E112" s="49" t="s">
        <v>236</v>
      </c>
      <c r="F112" s="49" t="s">
        <v>326</v>
      </c>
      <c r="G112" s="42"/>
      <c r="H112" s="43" t="s">
        <v>322</v>
      </c>
      <c r="I112" s="44">
        <f>I113+I114</f>
        <v>270000</v>
      </c>
      <c r="J112" s="44">
        <f t="shared" ref="J112:K112" si="42">J113+J114</f>
        <v>337500</v>
      </c>
      <c r="K112" s="44">
        <f t="shared" si="42"/>
        <v>107550</v>
      </c>
      <c r="L112" s="53" t="s">
        <v>131</v>
      </c>
      <c r="M112" s="88" t="s">
        <v>154</v>
      </c>
    </row>
    <row r="113" spans="1:13" ht="39" customHeight="1" x14ac:dyDescent="0.25">
      <c r="A113" s="9"/>
      <c r="B113" s="10"/>
      <c r="C113" s="12"/>
      <c r="D113" s="12"/>
      <c r="E113" s="112"/>
      <c r="F113" s="12"/>
      <c r="G113" s="12"/>
      <c r="H113" s="100" t="s">
        <v>323</v>
      </c>
      <c r="I113" s="14">
        <f>86000*3</f>
        <v>258000</v>
      </c>
      <c r="J113" s="14">
        <f>I113*1.25</f>
        <v>322500</v>
      </c>
      <c r="K113" s="14">
        <f>I113*1.195/3</f>
        <v>102770</v>
      </c>
      <c r="L113" s="15"/>
      <c r="M113" s="64"/>
    </row>
    <row r="114" spans="1:13" ht="35.1" customHeight="1" x14ac:dyDescent="0.25">
      <c r="A114" s="60"/>
      <c r="B114" s="55"/>
      <c r="C114" s="55"/>
      <c r="D114" s="55"/>
      <c r="E114" s="55"/>
      <c r="F114" s="55"/>
      <c r="G114" s="45"/>
      <c r="H114" s="13" t="s">
        <v>324</v>
      </c>
      <c r="I114" s="46">
        <f>4000*3</f>
        <v>12000</v>
      </c>
      <c r="J114" s="14">
        <f>I114*1.25</f>
        <v>15000</v>
      </c>
      <c r="K114" s="14">
        <f>I114*1.195/3</f>
        <v>4780</v>
      </c>
      <c r="L114" s="62"/>
      <c r="M114" s="16"/>
    </row>
    <row r="115" spans="1:13" ht="35.1" customHeight="1" x14ac:dyDescent="0.25">
      <c r="A115" s="59"/>
      <c r="B115" s="48">
        <v>72268000</v>
      </c>
      <c r="C115" s="48" t="s">
        <v>6</v>
      </c>
      <c r="D115" s="48"/>
      <c r="E115" s="48"/>
      <c r="F115" s="48"/>
      <c r="G115" s="161"/>
      <c r="H115" s="178" t="s">
        <v>473</v>
      </c>
      <c r="I115" s="52">
        <v>10400</v>
      </c>
      <c r="J115" s="52">
        <f>I115*1.25</f>
        <v>13000</v>
      </c>
      <c r="K115" s="52">
        <f>I115*1.25</f>
        <v>13000</v>
      </c>
      <c r="L115" s="179" t="s">
        <v>131</v>
      </c>
      <c r="M115" s="180"/>
    </row>
    <row r="116" spans="1:13" ht="35.1" customHeight="1" x14ac:dyDescent="0.25">
      <c r="A116" s="65"/>
      <c r="B116" s="66"/>
      <c r="C116" s="66"/>
      <c r="D116" s="66"/>
      <c r="E116" s="66"/>
      <c r="F116" s="66"/>
      <c r="G116" s="67">
        <v>32359</v>
      </c>
      <c r="H116" s="68" t="s">
        <v>215</v>
      </c>
      <c r="I116" s="69">
        <f>I117</f>
        <v>4000</v>
      </c>
      <c r="J116" s="69">
        <f t="shared" ref="J116:K116" si="43">J117</f>
        <v>5000</v>
      </c>
      <c r="K116" s="69">
        <f t="shared" si="43"/>
        <v>4780</v>
      </c>
      <c r="L116" s="70"/>
      <c r="M116" s="71"/>
    </row>
    <row r="117" spans="1:13" ht="35.1" customHeight="1" x14ac:dyDescent="0.25">
      <c r="A117" s="9"/>
      <c r="B117" s="10" t="s">
        <v>214</v>
      </c>
      <c r="C117" s="10" t="s">
        <v>6</v>
      </c>
      <c r="D117" s="10"/>
      <c r="E117" s="10"/>
      <c r="F117" s="10"/>
      <c r="G117" s="12"/>
      <c r="H117" s="18" t="s">
        <v>213</v>
      </c>
      <c r="I117" s="14">
        <v>4000</v>
      </c>
      <c r="J117" s="14">
        <f>I117*1.25</f>
        <v>5000</v>
      </c>
      <c r="K117" s="14">
        <f t="shared" ref="K117" si="44">I117*1.195</f>
        <v>4780</v>
      </c>
      <c r="L117" s="15" t="s">
        <v>131</v>
      </c>
      <c r="M117" s="64"/>
    </row>
    <row r="118" spans="1:13" ht="35.1" customHeight="1" x14ac:dyDescent="0.25">
      <c r="A118" s="25"/>
      <c r="B118" s="26"/>
      <c r="C118" s="26"/>
      <c r="D118" s="26"/>
      <c r="E118" s="26"/>
      <c r="F118" s="26"/>
      <c r="G118" s="27">
        <v>3236</v>
      </c>
      <c r="H118" s="28" t="s">
        <v>116</v>
      </c>
      <c r="I118" s="29">
        <f>I119+I121+I124</f>
        <v>223000</v>
      </c>
      <c r="J118" s="29">
        <f t="shared" ref="J118:K118" si="45">J119+J121+J124</f>
        <v>278750</v>
      </c>
      <c r="K118" s="29">
        <f t="shared" si="45"/>
        <v>233725</v>
      </c>
      <c r="L118" s="30"/>
      <c r="M118" s="31"/>
    </row>
    <row r="119" spans="1:13" ht="35.1" customHeight="1" x14ac:dyDescent="0.25">
      <c r="A119" s="47"/>
      <c r="B119" s="49"/>
      <c r="C119" s="49"/>
      <c r="D119" s="49"/>
      <c r="E119" s="49"/>
      <c r="F119" s="49"/>
      <c r="G119" s="42">
        <v>32361</v>
      </c>
      <c r="H119" s="43" t="s">
        <v>342</v>
      </c>
      <c r="I119" s="44">
        <f>I120</f>
        <v>55000</v>
      </c>
      <c r="J119" s="44">
        <f t="shared" ref="J119:K119" si="46">J120</f>
        <v>68750</v>
      </c>
      <c r="K119" s="44">
        <f t="shared" si="46"/>
        <v>65725</v>
      </c>
      <c r="L119" s="53"/>
      <c r="M119" s="54"/>
    </row>
    <row r="120" spans="1:13" ht="45.75" customHeight="1" x14ac:dyDescent="0.25">
      <c r="A120" s="33"/>
      <c r="B120" s="55" t="s">
        <v>344</v>
      </c>
      <c r="C120" s="55" t="s">
        <v>7</v>
      </c>
      <c r="D120" s="55" t="s">
        <v>8</v>
      </c>
      <c r="E120" s="55" t="s">
        <v>237</v>
      </c>
      <c r="F120" s="55" t="s">
        <v>9</v>
      </c>
      <c r="G120" s="45"/>
      <c r="H120" s="13" t="s">
        <v>343</v>
      </c>
      <c r="I120" s="46">
        <v>55000</v>
      </c>
      <c r="J120" s="46">
        <f>I120*1.25</f>
        <v>68750</v>
      </c>
      <c r="K120" s="46">
        <f>I120*1.195</f>
        <v>65725</v>
      </c>
      <c r="L120" s="62" t="s">
        <v>131</v>
      </c>
      <c r="M120" s="16" t="s">
        <v>154</v>
      </c>
    </row>
    <row r="121" spans="1:13" ht="35.1" customHeight="1" x14ac:dyDescent="0.25">
      <c r="A121" s="65"/>
      <c r="B121" s="66"/>
      <c r="C121" s="66"/>
      <c r="D121" s="66"/>
      <c r="E121" s="66"/>
      <c r="F121" s="66"/>
      <c r="G121" s="67">
        <v>32363</v>
      </c>
      <c r="H121" s="68" t="s">
        <v>73</v>
      </c>
      <c r="I121" s="69">
        <f>SUM(I122:I123)</f>
        <v>39000</v>
      </c>
      <c r="J121" s="69">
        <f t="shared" ref="J121:K121" si="47">SUM(J122:J123)</f>
        <v>48750</v>
      </c>
      <c r="K121" s="69">
        <f t="shared" si="47"/>
        <v>39000</v>
      </c>
      <c r="L121" s="70"/>
      <c r="M121" s="110"/>
    </row>
    <row r="122" spans="1:13" ht="35.1" customHeight="1" x14ac:dyDescent="0.25">
      <c r="A122" s="9"/>
      <c r="B122" s="10">
        <v>71351500</v>
      </c>
      <c r="C122" s="10" t="s">
        <v>6</v>
      </c>
      <c r="D122" s="10"/>
      <c r="E122" s="63"/>
      <c r="F122" s="10"/>
      <c r="G122" s="12">
        <v>323630</v>
      </c>
      <c r="H122" s="18" t="s">
        <v>74</v>
      </c>
      <c r="I122" s="14">
        <v>13000</v>
      </c>
      <c r="J122" s="14">
        <f>I122*1.25</f>
        <v>16250</v>
      </c>
      <c r="K122" s="56">
        <f>I122</f>
        <v>13000</v>
      </c>
      <c r="L122" s="15" t="s">
        <v>131</v>
      </c>
      <c r="M122" s="64"/>
    </row>
    <row r="123" spans="1:13" ht="30.75" customHeight="1" x14ac:dyDescent="0.25">
      <c r="A123" s="60"/>
      <c r="B123" s="55" t="s">
        <v>184</v>
      </c>
      <c r="C123" s="10" t="s">
        <v>6</v>
      </c>
      <c r="D123" s="55"/>
      <c r="E123" s="55"/>
      <c r="F123" s="55"/>
      <c r="G123" s="45"/>
      <c r="H123" s="13" t="s">
        <v>183</v>
      </c>
      <c r="I123" s="46">
        <v>26000</v>
      </c>
      <c r="J123" s="14">
        <f>I123*1.25</f>
        <v>32500</v>
      </c>
      <c r="K123" s="56">
        <f>I123</f>
        <v>26000</v>
      </c>
      <c r="L123" s="62" t="s">
        <v>131</v>
      </c>
      <c r="M123" s="16"/>
    </row>
    <row r="124" spans="1:13" s="111" customFormat="1" ht="45" x14ac:dyDescent="0.25">
      <c r="A124" s="47"/>
      <c r="B124" s="49" t="s">
        <v>184</v>
      </c>
      <c r="C124" s="49" t="s">
        <v>7</v>
      </c>
      <c r="D124" s="49" t="s">
        <v>8</v>
      </c>
      <c r="E124" s="49" t="s">
        <v>237</v>
      </c>
      <c r="F124" s="49" t="s">
        <v>9</v>
      </c>
      <c r="G124" s="42"/>
      <c r="H124" s="43" t="s">
        <v>202</v>
      </c>
      <c r="I124" s="44">
        <f>SUM(I125:I133)</f>
        <v>129000</v>
      </c>
      <c r="J124" s="44">
        <f t="shared" ref="J124:K124" si="48">SUM(J125:J133)</f>
        <v>161250</v>
      </c>
      <c r="K124" s="44">
        <f t="shared" si="48"/>
        <v>129000</v>
      </c>
      <c r="L124" s="53" t="s">
        <v>131</v>
      </c>
      <c r="M124" s="54" t="s">
        <v>154</v>
      </c>
    </row>
    <row r="125" spans="1:13" ht="35.1" customHeight="1" x14ac:dyDescent="0.25">
      <c r="A125" s="60"/>
      <c r="B125" s="55"/>
      <c r="C125" s="55"/>
      <c r="D125" s="55"/>
      <c r="E125" s="55"/>
      <c r="F125" s="55"/>
      <c r="G125" s="45"/>
      <c r="H125" s="13" t="s">
        <v>205</v>
      </c>
      <c r="I125" s="46">
        <v>30000</v>
      </c>
      <c r="J125" s="46">
        <f>I125*1.25</f>
        <v>37500</v>
      </c>
      <c r="K125" s="56">
        <f>I125</f>
        <v>30000</v>
      </c>
      <c r="L125" s="62"/>
      <c r="M125" s="16"/>
    </row>
    <row r="126" spans="1:13" ht="35.1" customHeight="1" x14ac:dyDescent="0.25">
      <c r="A126" s="60"/>
      <c r="B126" s="55"/>
      <c r="C126" s="55"/>
      <c r="D126" s="55"/>
      <c r="E126" s="55"/>
      <c r="F126" s="55"/>
      <c r="G126" s="45"/>
      <c r="H126" s="13" t="s">
        <v>206</v>
      </c>
      <c r="I126" s="46">
        <v>20000</v>
      </c>
      <c r="J126" s="46">
        <f t="shared" ref="J126:J133" si="49">I126*1.25</f>
        <v>25000</v>
      </c>
      <c r="K126" s="56">
        <f t="shared" ref="K126:K133" si="50">I126</f>
        <v>20000</v>
      </c>
      <c r="L126" s="62"/>
      <c r="M126" s="16"/>
    </row>
    <row r="127" spans="1:13" ht="35.1" customHeight="1" x14ac:dyDescent="0.25">
      <c r="A127" s="60"/>
      <c r="B127" s="55"/>
      <c r="C127" s="55"/>
      <c r="D127" s="55"/>
      <c r="E127" s="55"/>
      <c r="F127" s="55"/>
      <c r="G127" s="45"/>
      <c r="H127" s="13" t="s">
        <v>249</v>
      </c>
      <c r="I127" s="46">
        <v>5000</v>
      </c>
      <c r="J127" s="46">
        <f t="shared" si="49"/>
        <v>6250</v>
      </c>
      <c r="K127" s="56">
        <f t="shared" si="50"/>
        <v>5000</v>
      </c>
      <c r="L127" s="62"/>
      <c r="M127" s="16"/>
    </row>
    <row r="128" spans="1:13" ht="35.1" customHeight="1" x14ac:dyDescent="0.25">
      <c r="A128" s="60"/>
      <c r="B128" s="55"/>
      <c r="C128" s="55"/>
      <c r="D128" s="55"/>
      <c r="E128" s="55"/>
      <c r="F128" s="55"/>
      <c r="G128" s="45"/>
      <c r="H128" s="13" t="s">
        <v>248</v>
      </c>
      <c r="I128" s="46">
        <v>5000</v>
      </c>
      <c r="J128" s="46">
        <f t="shared" si="49"/>
        <v>6250</v>
      </c>
      <c r="K128" s="56">
        <f t="shared" si="50"/>
        <v>5000</v>
      </c>
      <c r="L128" s="62"/>
      <c r="M128" s="16"/>
    </row>
    <row r="129" spans="1:13" ht="35.1" customHeight="1" x14ac:dyDescent="0.25">
      <c r="A129" s="60"/>
      <c r="B129" s="55"/>
      <c r="C129" s="55"/>
      <c r="D129" s="55"/>
      <c r="E129" s="55"/>
      <c r="F129" s="55"/>
      <c r="G129" s="45"/>
      <c r="H129" s="13" t="s">
        <v>247</v>
      </c>
      <c r="I129" s="46">
        <v>6000</v>
      </c>
      <c r="J129" s="46">
        <f t="shared" si="49"/>
        <v>7500</v>
      </c>
      <c r="K129" s="56">
        <f t="shared" si="50"/>
        <v>6000</v>
      </c>
      <c r="L129" s="62"/>
      <c r="M129" s="16"/>
    </row>
    <row r="130" spans="1:13" ht="35.1" customHeight="1" x14ac:dyDescent="0.25">
      <c r="A130" s="60"/>
      <c r="B130" s="55"/>
      <c r="C130" s="55"/>
      <c r="D130" s="55"/>
      <c r="E130" s="55"/>
      <c r="F130" s="55"/>
      <c r="G130" s="45"/>
      <c r="H130" s="13" t="s">
        <v>207</v>
      </c>
      <c r="I130" s="46">
        <v>30000</v>
      </c>
      <c r="J130" s="46">
        <f t="shared" si="49"/>
        <v>37500</v>
      </c>
      <c r="K130" s="56">
        <f t="shared" si="50"/>
        <v>30000</v>
      </c>
      <c r="L130" s="62"/>
      <c r="M130" s="16"/>
    </row>
    <row r="131" spans="1:13" ht="35.1" customHeight="1" x14ac:dyDescent="0.25">
      <c r="A131" s="60"/>
      <c r="B131" s="55"/>
      <c r="C131" s="55"/>
      <c r="D131" s="55"/>
      <c r="E131" s="55"/>
      <c r="F131" s="55"/>
      <c r="G131" s="45"/>
      <c r="H131" s="13" t="s">
        <v>208</v>
      </c>
      <c r="I131" s="46">
        <v>5000</v>
      </c>
      <c r="J131" s="46">
        <f t="shared" si="49"/>
        <v>6250</v>
      </c>
      <c r="K131" s="56">
        <f t="shared" si="50"/>
        <v>5000</v>
      </c>
      <c r="L131" s="62"/>
      <c r="M131" s="16"/>
    </row>
    <row r="132" spans="1:13" ht="35.1" customHeight="1" x14ac:dyDescent="0.25">
      <c r="A132" s="60"/>
      <c r="B132" s="55"/>
      <c r="C132" s="55"/>
      <c r="D132" s="55"/>
      <c r="E132" s="55"/>
      <c r="F132" s="55"/>
      <c r="G132" s="45"/>
      <c r="H132" s="13" t="s">
        <v>250</v>
      </c>
      <c r="I132" s="46">
        <v>3000</v>
      </c>
      <c r="J132" s="46">
        <f t="shared" si="49"/>
        <v>3750</v>
      </c>
      <c r="K132" s="56">
        <f t="shared" si="50"/>
        <v>3000</v>
      </c>
      <c r="L132" s="62"/>
      <c r="M132" s="16"/>
    </row>
    <row r="133" spans="1:13" ht="35.1" customHeight="1" x14ac:dyDescent="0.25">
      <c r="A133" s="60"/>
      <c r="B133" s="55"/>
      <c r="C133" s="55"/>
      <c r="D133" s="55"/>
      <c r="E133" s="55"/>
      <c r="F133" s="55"/>
      <c r="G133" s="45"/>
      <c r="H133" s="13" t="s">
        <v>209</v>
      </c>
      <c r="I133" s="46">
        <v>25000</v>
      </c>
      <c r="J133" s="46">
        <f t="shared" si="49"/>
        <v>31250</v>
      </c>
      <c r="K133" s="56">
        <f t="shared" si="50"/>
        <v>25000</v>
      </c>
      <c r="L133" s="62"/>
      <c r="M133" s="16"/>
    </row>
    <row r="134" spans="1:13" ht="35.1" customHeight="1" x14ac:dyDescent="0.25">
      <c r="A134" s="25"/>
      <c r="B134" s="26"/>
      <c r="C134" s="26"/>
      <c r="D134" s="26"/>
      <c r="E134" s="98"/>
      <c r="F134" s="26"/>
      <c r="G134" s="27">
        <v>32379</v>
      </c>
      <c r="H134" s="28" t="s">
        <v>159</v>
      </c>
      <c r="I134" s="29">
        <f>I135+I139+I141+I143</f>
        <v>120000</v>
      </c>
      <c r="J134" s="29">
        <f t="shared" ref="J134:K134" si="51">J135+J139+J141+J143</f>
        <v>150000</v>
      </c>
      <c r="K134" s="29">
        <f t="shared" si="51"/>
        <v>142895</v>
      </c>
      <c r="L134" s="30"/>
      <c r="M134" s="31"/>
    </row>
    <row r="135" spans="1:13" ht="35.1" customHeight="1" x14ac:dyDescent="0.25">
      <c r="A135" s="47"/>
      <c r="B135" s="49"/>
      <c r="C135" s="49"/>
      <c r="D135" s="49"/>
      <c r="E135" s="91"/>
      <c r="F135" s="49"/>
      <c r="G135" s="42">
        <v>323791</v>
      </c>
      <c r="H135" s="43" t="s">
        <v>312</v>
      </c>
      <c r="I135" s="44">
        <f>SUM(I136:I138)</f>
        <v>90000</v>
      </c>
      <c r="J135" s="44">
        <f t="shared" ref="J135:K135" si="52">SUM(J136:J138)</f>
        <v>112500</v>
      </c>
      <c r="K135" s="44">
        <f t="shared" si="52"/>
        <v>107550</v>
      </c>
      <c r="L135" s="53"/>
      <c r="M135" s="54"/>
    </row>
    <row r="136" spans="1:13" ht="46.5" customHeight="1" x14ac:dyDescent="0.25">
      <c r="A136" s="60"/>
      <c r="B136" s="55" t="s">
        <v>268</v>
      </c>
      <c r="C136" s="55" t="s">
        <v>7</v>
      </c>
      <c r="D136" s="55" t="s">
        <v>269</v>
      </c>
      <c r="E136" s="89" t="s">
        <v>347</v>
      </c>
      <c r="F136" s="55" t="s">
        <v>351</v>
      </c>
      <c r="G136" s="45"/>
      <c r="H136" s="13" t="s">
        <v>345</v>
      </c>
      <c r="I136" s="46">
        <v>30000</v>
      </c>
      <c r="J136" s="46">
        <f>I136*1.25</f>
        <v>37500</v>
      </c>
      <c r="K136" s="46">
        <f t="shared" ref="K136:K138" si="53">I136*1.195</f>
        <v>35850</v>
      </c>
      <c r="L136" s="62" t="s">
        <v>131</v>
      </c>
      <c r="M136" s="16" t="s">
        <v>154</v>
      </c>
    </row>
    <row r="137" spans="1:13" ht="44.25" customHeight="1" x14ac:dyDescent="0.25">
      <c r="A137" s="99"/>
      <c r="B137" s="55" t="s">
        <v>349</v>
      </c>
      <c r="C137" s="55" t="s">
        <v>7</v>
      </c>
      <c r="D137" s="55" t="s">
        <v>269</v>
      </c>
      <c r="E137" s="89" t="s">
        <v>293</v>
      </c>
      <c r="F137" s="55" t="s">
        <v>270</v>
      </c>
      <c r="G137" s="100"/>
      <c r="H137" s="13" t="s">
        <v>346</v>
      </c>
      <c r="I137" s="97">
        <v>30000</v>
      </c>
      <c r="J137" s="46">
        <f t="shared" ref="J137:J138" si="54">I137*1.25</f>
        <v>37500</v>
      </c>
      <c r="K137" s="46">
        <f t="shared" si="53"/>
        <v>35850</v>
      </c>
      <c r="L137" s="12" t="s">
        <v>131</v>
      </c>
      <c r="M137" s="16" t="s">
        <v>154</v>
      </c>
    </row>
    <row r="138" spans="1:13" ht="42.75" customHeight="1" x14ac:dyDescent="0.25">
      <c r="A138" s="99"/>
      <c r="B138" s="55" t="s">
        <v>348</v>
      </c>
      <c r="C138" s="55" t="s">
        <v>7</v>
      </c>
      <c r="D138" s="55" t="s">
        <v>269</v>
      </c>
      <c r="E138" s="89" t="s">
        <v>293</v>
      </c>
      <c r="F138" s="55" t="s">
        <v>270</v>
      </c>
      <c r="G138" s="100"/>
      <c r="H138" s="96" t="s">
        <v>350</v>
      </c>
      <c r="I138" s="97">
        <v>30000</v>
      </c>
      <c r="J138" s="46">
        <f t="shared" si="54"/>
        <v>37500</v>
      </c>
      <c r="K138" s="46">
        <f t="shared" si="53"/>
        <v>35850</v>
      </c>
      <c r="L138" s="12" t="s">
        <v>131</v>
      </c>
      <c r="M138" s="16" t="s">
        <v>154</v>
      </c>
    </row>
    <row r="139" spans="1:13" ht="35.1" customHeight="1" x14ac:dyDescent="0.25">
      <c r="A139" s="90"/>
      <c r="B139" s="49"/>
      <c r="C139" s="49"/>
      <c r="D139" s="49"/>
      <c r="E139" s="91"/>
      <c r="F139" s="49"/>
      <c r="G139" s="42">
        <v>323792</v>
      </c>
      <c r="H139" s="43" t="s">
        <v>352</v>
      </c>
      <c r="I139" s="92">
        <f>I140</f>
        <v>5000</v>
      </c>
      <c r="J139" s="92">
        <f t="shared" ref="J139:K139" si="55">J140</f>
        <v>6250</v>
      </c>
      <c r="K139" s="92">
        <f t="shared" si="55"/>
        <v>6250</v>
      </c>
      <c r="L139" s="93"/>
      <c r="M139" s="94"/>
    </row>
    <row r="140" spans="1:13" ht="42.75" customHeight="1" x14ac:dyDescent="0.25">
      <c r="A140" s="95"/>
      <c r="B140" s="55" t="str">
        <f>[1]Sheet!$A$8229</f>
        <v>71520000</v>
      </c>
      <c r="C140" s="55" t="s">
        <v>6</v>
      </c>
      <c r="D140" s="55"/>
      <c r="E140" s="89"/>
      <c r="F140" s="55"/>
      <c r="G140" s="96"/>
      <c r="H140" s="13" t="s">
        <v>456</v>
      </c>
      <c r="I140" s="97">
        <v>5000</v>
      </c>
      <c r="J140" s="46">
        <f>I140*1.25</f>
        <v>6250</v>
      </c>
      <c r="K140" s="46">
        <f>J140</f>
        <v>6250</v>
      </c>
      <c r="L140" s="45" t="s">
        <v>131</v>
      </c>
      <c r="M140" s="16"/>
    </row>
    <row r="141" spans="1:13" ht="35.1" customHeight="1" x14ac:dyDescent="0.25">
      <c r="A141" s="47"/>
      <c r="B141" s="49"/>
      <c r="C141" s="49"/>
      <c r="D141" s="49"/>
      <c r="E141" s="91"/>
      <c r="F141" s="49"/>
      <c r="G141" s="42">
        <v>323795</v>
      </c>
      <c r="H141" s="43" t="s">
        <v>187</v>
      </c>
      <c r="I141" s="44">
        <f>I142</f>
        <v>4000</v>
      </c>
      <c r="J141" s="44">
        <f t="shared" ref="J141:K141" si="56">J142</f>
        <v>5000</v>
      </c>
      <c r="K141" s="44">
        <f t="shared" si="56"/>
        <v>4000</v>
      </c>
      <c r="L141" s="53"/>
      <c r="M141" s="54"/>
    </row>
    <row r="142" spans="1:13" ht="35.1" customHeight="1" x14ac:dyDescent="0.25">
      <c r="A142" s="60"/>
      <c r="B142" s="55" t="s">
        <v>103</v>
      </c>
      <c r="C142" s="55" t="s">
        <v>6</v>
      </c>
      <c r="D142" s="55"/>
      <c r="E142" s="55"/>
      <c r="F142" s="55"/>
      <c r="G142" s="45"/>
      <c r="H142" s="13" t="s">
        <v>182</v>
      </c>
      <c r="I142" s="46">
        <v>4000</v>
      </c>
      <c r="J142" s="46">
        <f>I142*1.25</f>
        <v>5000</v>
      </c>
      <c r="K142" s="46">
        <f>I142</f>
        <v>4000</v>
      </c>
      <c r="L142" s="62" t="s">
        <v>131</v>
      </c>
      <c r="M142" s="79"/>
    </row>
    <row r="143" spans="1:13" ht="35.1" customHeight="1" x14ac:dyDescent="0.25">
      <c r="A143" s="47"/>
      <c r="B143" s="49"/>
      <c r="C143" s="49"/>
      <c r="D143" s="49"/>
      <c r="E143" s="49"/>
      <c r="F143" s="49"/>
      <c r="G143" s="42">
        <v>323796</v>
      </c>
      <c r="H143" s="43" t="s">
        <v>188</v>
      </c>
      <c r="I143" s="44">
        <f>SUM(I144:I146)</f>
        <v>21000</v>
      </c>
      <c r="J143" s="44">
        <f t="shared" ref="J143:K143" si="57">SUM(J144:J146)</f>
        <v>26250</v>
      </c>
      <c r="K143" s="44">
        <f t="shared" si="57"/>
        <v>25095</v>
      </c>
      <c r="L143" s="53"/>
      <c r="M143" s="88"/>
    </row>
    <row r="144" spans="1:13" ht="35.1" customHeight="1" x14ac:dyDescent="0.25">
      <c r="A144" s="60"/>
      <c r="B144" s="55" t="s">
        <v>104</v>
      </c>
      <c r="C144" s="55" t="s">
        <v>6</v>
      </c>
      <c r="D144" s="55"/>
      <c r="E144" s="89"/>
      <c r="F144" s="55"/>
      <c r="G144" s="45"/>
      <c r="H144" s="13" t="s">
        <v>290</v>
      </c>
      <c r="I144" s="46">
        <v>7000</v>
      </c>
      <c r="J144" s="46">
        <f>I144*1.25</f>
        <v>8750</v>
      </c>
      <c r="K144" s="46">
        <f>I144*1.195</f>
        <v>8365</v>
      </c>
      <c r="L144" s="62" t="s">
        <v>131</v>
      </c>
      <c r="M144" s="16"/>
    </row>
    <row r="145" spans="1:13" ht="35.25" customHeight="1" x14ac:dyDescent="0.25">
      <c r="A145" s="33"/>
      <c r="B145" s="55" t="s">
        <v>177</v>
      </c>
      <c r="C145" s="55" t="s">
        <v>6</v>
      </c>
      <c r="D145" s="55"/>
      <c r="E145" s="89"/>
      <c r="F145" s="55"/>
      <c r="G145" s="45"/>
      <c r="H145" s="13" t="s">
        <v>219</v>
      </c>
      <c r="I145" s="46">
        <v>9000</v>
      </c>
      <c r="J145" s="46">
        <f t="shared" ref="J145:J146" si="58">I145*1.25</f>
        <v>11250</v>
      </c>
      <c r="K145" s="46">
        <f t="shared" ref="K145:K146" si="59">I145*1.195</f>
        <v>10755</v>
      </c>
      <c r="L145" s="62" t="s">
        <v>131</v>
      </c>
      <c r="M145" s="16"/>
    </row>
    <row r="146" spans="1:13" ht="37.5" customHeight="1" x14ac:dyDescent="0.25">
      <c r="A146" s="33"/>
      <c r="B146" s="55" t="s">
        <v>104</v>
      </c>
      <c r="C146" s="55" t="s">
        <v>6</v>
      </c>
      <c r="D146" s="55"/>
      <c r="E146" s="89"/>
      <c r="F146" s="55"/>
      <c r="G146" s="45"/>
      <c r="H146" s="13" t="s">
        <v>220</v>
      </c>
      <c r="I146" s="46">
        <v>5000</v>
      </c>
      <c r="J146" s="46">
        <f t="shared" si="58"/>
        <v>6250</v>
      </c>
      <c r="K146" s="46">
        <f t="shared" si="59"/>
        <v>5975</v>
      </c>
      <c r="L146" s="62" t="s">
        <v>131</v>
      </c>
      <c r="M146" s="16"/>
    </row>
    <row r="147" spans="1:13" ht="35.1" customHeight="1" x14ac:dyDescent="0.25">
      <c r="A147" s="25"/>
      <c r="B147" s="26"/>
      <c r="C147" s="26"/>
      <c r="D147" s="26"/>
      <c r="E147" s="26"/>
      <c r="F147" s="26"/>
      <c r="G147" s="27">
        <v>3238</v>
      </c>
      <c r="H147" s="28" t="s">
        <v>160</v>
      </c>
      <c r="I147" s="29">
        <f>I148+I157</f>
        <v>340500</v>
      </c>
      <c r="J147" s="29">
        <f>J148+J157</f>
        <v>425625</v>
      </c>
      <c r="K147" s="29">
        <f>K148+K157</f>
        <v>251724.16666666669</v>
      </c>
      <c r="L147" s="30"/>
      <c r="M147" s="31"/>
    </row>
    <row r="148" spans="1:13" ht="35.1" customHeight="1" x14ac:dyDescent="0.25">
      <c r="A148" s="65"/>
      <c r="B148" s="66"/>
      <c r="C148" s="66"/>
      <c r="D148" s="66"/>
      <c r="E148" s="66"/>
      <c r="F148" s="66"/>
      <c r="G148" s="67">
        <v>32382</v>
      </c>
      <c r="H148" s="68" t="s">
        <v>161</v>
      </c>
      <c r="I148" s="69">
        <f>I149+I153+I154+I155+I156</f>
        <v>150500</v>
      </c>
      <c r="J148" s="69">
        <f t="shared" ref="J148:K148" si="60">J149+J153+J154+J155+J156</f>
        <v>188125</v>
      </c>
      <c r="K148" s="69">
        <f t="shared" si="60"/>
        <v>138194.16666666669</v>
      </c>
      <c r="L148" s="70"/>
      <c r="M148" s="71"/>
    </row>
    <row r="149" spans="1:13" ht="45" x14ac:dyDescent="0.25">
      <c r="A149" s="47"/>
      <c r="B149" s="42" t="s">
        <v>191</v>
      </c>
      <c r="C149" s="49" t="s">
        <v>7</v>
      </c>
      <c r="D149" s="49" t="s">
        <v>82</v>
      </c>
      <c r="E149" s="91" t="s">
        <v>329</v>
      </c>
      <c r="F149" s="49" t="s">
        <v>12</v>
      </c>
      <c r="G149" s="42">
        <v>32382</v>
      </c>
      <c r="H149" s="43" t="s">
        <v>75</v>
      </c>
      <c r="I149" s="44">
        <f>SUM(I150:I152)</f>
        <v>54500</v>
      </c>
      <c r="J149" s="44">
        <f t="shared" ref="J149:K149" si="61">SUM(J150:J152)</f>
        <v>68125</v>
      </c>
      <c r="K149" s="44">
        <f t="shared" si="61"/>
        <v>32249.166666666668</v>
      </c>
      <c r="L149" s="53" t="s">
        <v>131</v>
      </c>
      <c r="M149" s="54" t="s">
        <v>154</v>
      </c>
    </row>
    <row r="150" spans="1:13" ht="35.1" customHeight="1" x14ac:dyDescent="0.25">
      <c r="A150" s="9"/>
      <c r="B150" s="10"/>
      <c r="C150" s="10"/>
      <c r="D150" s="10"/>
      <c r="E150" s="10"/>
      <c r="F150" s="10"/>
      <c r="G150" s="12">
        <v>32382</v>
      </c>
      <c r="H150" s="13" t="s">
        <v>263</v>
      </c>
      <c r="I150" s="46">
        <v>13300</v>
      </c>
      <c r="J150" s="46">
        <f t="shared" ref="J150:J152" si="62">I150*1.25</f>
        <v>16625</v>
      </c>
      <c r="K150" s="14">
        <f>I150*1.25/2</f>
        <v>8312.5</v>
      </c>
      <c r="L150" s="62"/>
      <c r="M150" s="16"/>
    </row>
    <row r="151" spans="1:13" ht="35.1" customHeight="1" x14ac:dyDescent="0.25">
      <c r="A151" s="9"/>
      <c r="B151" s="10"/>
      <c r="C151" s="10"/>
      <c r="D151" s="10"/>
      <c r="E151" s="10"/>
      <c r="F151" s="10"/>
      <c r="G151" s="12">
        <v>32382</v>
      </c>
      <c r="H151" s="13" t="s">
        <v>264</v>
      </c>
      <c r="I151" s="46">
        <v>33200</v>
      </c>
      <c r="J151" s="46">
        <f t="shared" si="62"/>
        <v>41500</v>
      </c>
      <c r="K151" s="14">
        <f>I151*1.25/2</f>
        <v>20750</v>
      </c>
      <c r="L151" s="62"/>
      <c r="M151" s="16"/>
    </row>
    <row r="152" spans="1:13" ht="35.1" customHeight="1" x14ac:dyDescent="0.25">
      <c r="A152" s="9"/>
      <c r="B152" s="10"/>
      <c r="C152" s="10"/>
      <c r="D152" s="10"/>
      <c r="E152" s="10"/>
      <c r="F152" s="10"/>
      <c r="G152" s="12">
        <v>32382</v>
      </c>
      <c r="H152" s="13" t="s">
        <v>258</v>
      </c>
      <c r="I152" s="46">
        <v>8000</v>
      </c>
      <c r="J152" s="46">
        <f t="shared" si="62"/>
        <v>10000</v>
      </c>
      <c r="K152" s="14">
        <f>I152*1.195/3</f>
        <v>3186.6666666666665</v>
      </c>
      <c r="L152" s="62"/>
      <c r="M152" s="16"/>
    </row>
    <row r="153" spans="1:13" ht="33.75" customHeight="1" x14ac:dyDescent="0.25">
      <c r="A153" s="47"/>
      <c r="B153" s="49" t="s">
        <v>292</v>
      </c>
      <c r="C153" s="49" t="s">
        <v>6</v>
      </c>
      <c r="D153" s="49"/>
      <c r="E153" s="49"/>
      <c r="F153" s="49"/>
      <c r="G153" s="42">
        <v>32382</v>
      </c>
      <c r="H153" s="43" t="s">
        <v>265</v>
      </c>
      <c r="I153" s="44">
        <v>25000</v>
      </c>
      <c r="J153" s="44">
        <f>I153*1.25</f>
        <v>31250</v>
      </c>
      <c r="K153" s="44">
        <f>I153</f>
        <v>25000</v>
      </c>
      <c r="L153" s="53" t="s">
        <v>131</v>
      </c>
      <c r="M153" s="54"/>
    </row>
    <row r="154" spans="1:13" ht="30.75" customHeight="1" x14ac:dyDescent="0.25">
      <c r="A154" s="47"/>
      <c r="B154" s="49" t="s">
        <v>328</v>
      </c>
      <c r="C154" s="49" t="s">
        <v>6</v>
      </c>
      <c r="D154" s="49"/>
      <c r="E154" s="49"/>
      <c r="F154" s="49"/>
      <c r="G154" s="42">
        <v>32382</v>
      </c>
      <c r="H154" s="43" t="s">
        <v>327</v>
      </c>
      <c r="I154" s="44">
        <v>20000</v>
      </c>
      <c r="J154" s="44">
        <f>I154*1.25</f>
        <v>25000</v>
      </c>
      <c r="K154" s="44">
        <f>I154</f>
        <v>20000</v>
      </c>
      <c r="L154" s="53" t="s">
        <v>131</v>
      </c>
      <c r="M154" s="54"/>
    </row>
    <row r="155" spans="1:13" ht="30.75" customHeight="1" x14ac:dyDescent="0.25">
      <c r="A155" s="47"/>
      <c r="B155" s="49" t="s">
        <v>474</v>
      </c>
      <c r="C155" s="49" t="s">
        <v>6</v>
      </c>
      <c r="D155" s="49"/>
      <c r="E155" s="49"/>
      <c r="F155" s="49"/>
      <c r="G155" s="42">
        <v>32382</v>
      </c>
      <c r="H155" s="43" t="s">
        <v>353</v>
      </c>
      <c r="I155" s="44">
        <v>25000</v>
      </c>
      <c r="J155" s="44">
        <f>I155*1.25</f>
        <v>31250</v>
      </c>
      <c r="K155" s="44">
        <f>I155*1.195</f>
        <v>29875</v>
      </c>
      <c r="L155" s="53" t="s">
        <v>131</v>
      </c>
      <c r="M155" s="54"/>
    </row>
    <row r="156" spans="1:13" ht="30.75" customHeight="1" x14ac:dyDescent="0.25">
      <c r="A156" s="47"/>
      <c r="B156" s="49" t="s">
        <v>475</v>
      </c>
      <c r="C156" s="49" t="s">
        <v>6</v>
      </c>
      <c r="D156" s="49"/>
      <c r="E156" s="49"/>
      <c r="F156" s="49"/>
      <c r="G156" s="42">
        <v>32382</v>
      </c>
      <c r="H156" s="43" t="s">
        <v>455</v>
      </c>
      <c r="I156" s="44">
        <v>26000</v>
      </c>
      <c r="J156" s="44">
        <f>I156*1.25</f>
        <v>32500</v>
      </c>
      <c r="K156" s="44">
        <f>I156*1.195</f>
        <v>31070</v>
      </c>
      <c r="L156" s="53" t="s">
        <v>131</v>
      </c>
      <c r="M156" s="54"/>
    </row>
    <row r="157" spans="1:13" ht="36" customHeight="1" x14ac:dyDescent="0.25">
      <c r="A157" s="65"/>
      <c r="B157" s="66"/>
      <c r="C157" s="66"/>
      <c r="D157" s="66"/>
      <c r="E157" s="66"/>
      <c r="F157" s="66"/>
      <c r="G157" s="67">
        <v>32389</v>
      </c>
      <c r="H157" s="68" t="s">
        <v>162</v>
      </c>
      <c r="I157" s="113">
        <f>SUM(I158:I158)</f>
        <v>190000</v>
      </c>
      <c r="J157" s="113">
        <f t="shared" ref="J157:K157" si="63">SUM(J158:J158)</f>
        <v>237500</v>
      </c>
      <c r="K157" s="113">
        <f t="shared" si="63"/>
        <v>113530</v>
      </c>
      <c r="L157" s="70"/>
      <c r="M157" s="71"/>
    </row>
    <row r="158" spans="1:13" ht="45" x14ac:dyDescent="0.25">
      <c r="A158" s="59"/>
      <c r="B158" s="49" t="s">
        <v>105</v>
      </c>
      <c r="C158" s="49" t="s">
        <v>7</v>
      </c>
      <c r="D158" s="49" t="s">
        <v>82</v>
      </c>
      <c r="E158" s="49" t="s">
        <v>329</v>
      </c>
      <c r="F158" s="49" t="s">
        <v>12</v>
      </c>
      <c r="G158" s="42"/>
      <c r="H158" s="43" t="s">
        <v>325</v>
      </c>
      <c r="I158" s="44">
        <v>190000</v>
      </c>
      <c r="J158" s="44">
        <f>I158*1.25</f>
        <v>237500</v>
      </c>
      <c r="K158" s="44">
        <f>ROUND(I158*1.195/2,-1)</f>
        <v>113530</v>
      </c>
      <c r="L158" s="53" t="s">
        <v>131</v>
      </c>
      <c r="M158" s="88" t="s">
        <v>154</v>
      </c>
    </row>
    <row r="159" spans="1:13" ht="30" x14ac:dyDescent="0.25">
      <c r="A159" s="25"/>
      <c r="B159" s="26"/>
      <c r="C159" s="26"/>
      <c r="D159" s="26"/>
      <c r="E159" s="39"/>
      <c r="F159" s="26"/>
      <c r="G159" s="27">
        <v>32391</v>
      </c>
      <c r="H159" s="28" t="s">
        <v>139</v>
      </c>
      <c r="I159" s="29">
        <f>I160+I163</f>
        <v>46000</v>
      </c>
      <c r="J159" s="29">
        <f t="shared" ref="J159:K159" si="64">J160+J163</f>
        <v>57500</v>
      </c>
      <c r="K159" s="29">
        <f t="shared" si="64"/>
        <v>54970</v>
      </c>
      <c r="L159" s="30"/>
      <c r="M159" s="78"/>
    </row>
    <row r="160" spans="1:13" ht="32.25" customHeight="1" x14ac:dyDescent="0.25">
      <c r="A160" s="47"/>
      <c r="B160" s="49" t="s">
        <v>106</v>
      </c>
      <c r="C160" s="49" t="s">
        <v>6</v>
      </c>
      <c r="D160" s="49"/>
      <c r="E160" s="50"/>
      <c r="F160" s="49"/>
      <c r="G160" s="42">
        <v>32391</v>
      </c>
      <c r="H160" s="43" t="s">
        <v>462</v>
      </c>
      <c r="I160" s="44">
        <f>SUM(I161:I162)</f>
        <v>21000</v>
      </c>
      <c r="J160" s="44">
        <f t="shared" ref="J160:K160" si="65">SUM(J161:J162)</f>
        <v>26250</v>
      </c>
      <c r="K160" s="44">
        <f t="shared" si="65"/>
        <v>25095</v>
      </c>
      <c r="L160" s="53" t="s">
        <v>131</v>
      </c>
      <c r="M160" s="88"/>
    </row>
    <row r="161" spans="1:13" ht="35.1" customHeight="1" x14ac:dyDescent="0.25">
      <c r="A161" s="9"/>
      <c r="B161" s="10"/>
      <c r="C161" s="10"/>
      <c r="D161" s="10"/>
      <c r="E161" s="10"/>
      <c r="F161" s="10"/>
      <c r="G161" s="12">
        <v>32391</v>
      </c>
      <c r="H161" s="18" t="s">
        <v>463</v>
      </c>
      <c r="I161" s="14">
        <v>11000</v>
      </c>
      <c r="J161" s="14">
        <f>I161*1.25</f>
        <v>13750</v>
      </c>
      <c r="K161" s="14">
        <f t="shared" ref="K161:K163" si="66">I161*1.195</f>
        <v>13145</v>
      </c>
      <c r="L161" s="15"/>
      <c r="M161" s="64"/>
    </row>
    <row r="162" spans="1:13" ht="35.1" customHeight="1" x14ac:dyDescent="0.25">
      <c r="A162" s="9"/>
      <c r="B162" s="10"/>
      <c r="C162" s="10"/>
      <c r="D162" s="10"/>
      <c r="E162" s="10"/>
      <c r="F162" s="10"/>
      <c r="G162" s="12">
        <v>32391</v>
      </c>
      <c r="H162" s="18" t="s">
        <v>464</v>
      </c>
      <c r="I162" s="14">
        <v>10000</v>
      </c>
      <c r="J162" s="14">
        <f>I162*1.25</f>
        <v>12500</v>
      </c>
      <c r="K162" s="14">
        <f t="shared" si="66"/>
        <v>11950</v>
      </c>
      <c r="L162" s="15"/>
      <c r="M162" s="64"/>
    </row>
    <row r="163" spans="1:13" ht="35.1" customHeight="1" x14ac:dyDescent="0.25">
      <c r="A163" s="47"/>
      <c r="B163" s="49" t="s">
        <v>466</v>
      </c>
      <c r="C163" s="49" t="s">
        <v>6</v>
      </c>
      <c r="D163" s="49"/>
      <c r="E163" s="49"/>
      <c r="F163" s="49"/>
      <c r="G163" s="42">
        <v>32391</v>
      </c>
      <c r="H163" s="43" t="s">
        <v>465</v>
      </c>
      <c r="I163" s="44">
        <v>25000</v>
      </c>
      <c r="J163" s="44">
        <f>I163*1.25</f>
        <v>31250</v>
      </c>
      <c r="K163" s="44">
        <f t="shared" si="66"/>
        <v>29875</v>
      </c>
      <c r="L163" s="53" t="s">
        <v>131</v>
      </c>
      <c r="M163" s="54"/>
    </row>
    <row r="164" spans="1:13" ht="35.1" customHeight="1" x14ac:dyDescent="0.25">
      <c r="A164" s="25"/>
      <c r="B164" s="26"/>
      <c r="C164" s="26"/>
      <c r="D164" s="26"/>
      <c r="E164" s="26"/>
      <c r="F164" s="26"/>
      <c r="G164" s="27">
        <v>32395</v>
      </c>
      <c r="H164" s="28" t="s">
        <v>76</v>
      </c>
      <c r="I164" s="29">
        <f>I165+I166</f>
        <v>356000</v>
      </c>
      <c r="J164" s="29">
        <f t="shared" ref="J164:K164" si="67">J165+J166</f>
        <v>445000</v>
      </c>
      <c r="K164" s="29">
        <f t="shared" si="67"/>
        <v>222270</v>
      </c>
      <c r="L164" s="29"/>
      <c r="M164" s="31"/>
    </row>
    <row r="165" spans="1:13" ht="45.75" customHeight="1" x14ac:dyDescent="0.25">
      <c r="A165" s="33"/>
      <c r="B165" s="34" t="s">
        <v>107</v>
      </c>
      <c r="C165" s="34" t="s">
        <v>7</v>
      </c>
      <c r="D165" s="34" t="s">
        <v>82</v>
      </c>
      <c r="E165" s="34" t="s">
        <v>237</v>
      </c>
      <c r="F165" s="34" t="s">
        <v>12</v>
      </c>
      <c r="G165" s="36">
        <v>32395</v>
      </c>
      <c r="H165" s="37" t="s">
        <v>121</v>
      </c>
      <c r="I165" s="38">
        <v>340000</v>
      </c>
      <c r="J165" s="38">
        <f>I165*1.25</f>
        <v>425000</v>
      </c>
      <c r="K165" s="128">
        <f>I165*1.195/2</f>
        <v>203150</v>
      </c>
      <c r="L165" s="57" t="s">
        <v>131</v>
      </c>
      <c r="M165" s="114" t="s">
        <v>154</v>
      </c>
    </row>
    <row r="166" spans="1:13" ht="35.1" customHeight="1" x14ac:dyDescent="0.25">
      <c r="A166" s="9"/>
      <c r="B166" s="10" t="s">
        <v>108</v>
      </c>
      <c r="C166" s="10" t="s">
        <v>6</v>
      </c>
      <c r="D166" s="10"/>
      <c r="E166" s="10"/>
      <c r="F166" s="10"/>
      <c r="G166" s="12">
        <v>32395</v>
      </c>
      <c r="H166" s="18" t="s">
        <v>123</v>
      </c>
      <c r="I166" s="14">
        <v>16000</v>
      </c>
      <c r="J166" s="14">
        <f>I166*1.25</f>
        <v>20000</v>
      </c>
      <c r="K166" s="14">
        <f t="shared" ref="K166" si="68">I166*1.195</f>
        <v>19120</v>
      </c>
      <c r="L166" s="15" t="s">
        <v>131</v>
      </c>
      <c r="M166" s="64"/>
    </row>
    <row r="167" spans="1:13" ht="35.1" customHeight="1" x14ac:dyDescent="0.25">
      <c r="A167" s="25"/>
      <c r="B167" s="26"/>
      <c r="C167" s="26"/>
      <c r="D167" s="26"/>
      <c r="E167" s="26"/>
      <c r="F167" s="26"/>
      <c r="G167" s="27">
        <v>32399</v>
      </c>
      <c r="H167" s="28" t="s">
        <v>153</v>
      </c>
      <c r="I167" s="29">
        <f>SUM(I168:I173)</f>
        <v>67600</v>
      </c>
      <c r="J167" s="29">
        <f t="shared" ref="J167:K167" si="69">SUM(J168:J173)</f>
        <v>84500</v>
      </c>
      <c r="K167" s="29">
        <f t="shared" si="69"/>
        <v>82228.5</v>
      </c>
      <c r="L167" s="30"/>
      <c r="M167" s="31"/>
    </row>
    <row r="168" spans="1:13" ht="35.1" customHeight="1" x14ac:dyDescent="0.25">
      <c r="A168" s="9"/>
      <c r="B168" s="10" t="s">
        <v>211</v>
      </c>
      <c r="C168" s="10" t="s">
        <v>6</v>
      </c>
      <c r="D168" s="10"/>
      <c r="E168" s="10"/>
      <c r="F168" s="10"/>
      <c r="G168" s="12">
        <v>323993</v>
      </c>
      <c r="H168" s="18" t="s">
        <v>212</v>
      </c>
      <c r="I168" s="14">
        <v>3500</v>
      </c>
      <c r="J168" s="14">
        <f>I168*1.25</f>
        <v>4375</v>
      </c>
      <c r="K168" s="14">
        <f>I168*1.25</f>
        <v>4375</v>
      </c>
      <c r="L168" s="15" t="s">
        <v>131</v>
      </c>
      <c r="M168" s="64"/>
    </row>
    <row r="169" spans="1:13" ht="35.1" customHeight="1" x14ac:dyDescent="0.25">
      <c r="A169" s="9"/>
      <c r="B169" s="10" t="s">
        <v>88</v>
      </c>
      <c r="C169" s="10" t="s">
        <v>6</v>
      </c>
      <c r="D169" s="10"/>
      <c r="E169" s="10"/>
      <c r="F169" s="10"/>
      <c r="G169" s="12">
        <v>323995</v>
      </c>
      <c r="H169" s="18" t="s">
        <v>78</v>
      </c>
      <c r="I169" s="14">
        <v>9000</v>
      </c>
      <c r="J169" s="14">
        <f t="shared" ref="J169:J173" si="70">I169*1.25</f>
        <v>11250</v>
      </c>
      <c r="K169" s="14">
        <f>I169*1.195</f>
        <v>10755</v>
      </c>
      <c r="L169" s="15" t="s">
        <v>131</v>
      </c>
      <c r="M169" s="64"/>
    </row>
    <row r="170" spans="1:13" ht="35.1" customHeight="1" x14ac:dyDescent="0.25">
      <c r="A170" s="9"/>
      <c r="B170" s="10" t="s">
        <v>111</v>
      </c>
      <c r="C170" s="10" t="s">
        <v>6</v>
      </c>
      <c r="D170" s="10"/>
      <c r="E170" s="10"/>
      <c r="F170" s="10"/>
      <c r="G170" s="12">
        <v>32399</v>
      </c>
      <c r="H170" s="13" t="s">
        <v>79</v>
      </c>
      <c r="I170" s="14">
        <v>7300</v>
      </c>
      <c r="J170" s="14">
        <f t="shared" si="70"/>
        <v>9125</v>
      </c>
      <c r="K170" s="14">
        <f>I170*1.195</f>
        <v>8723.5</v>
      </c>
      <c r="L170" s="15" t="s">
        <v>131</v>
      </c>
      <c r="M170" s="64"/>
    </row>
    <row r="171" spans="1:13" ht="35.1" customHeight="1" x14ac:dyDescent="0.25">
      <c r="A171" s="9"/>
      <c r="B171" s="10" t="s">
        <v>228</v>
      </c>
      <c r="C171" s="10" t="s">
        <v>6</v>
      </c>
      <c r="D171" s="10"/>
      <c r="E171" s="10"/>
      <c r="F171" s="10"/>
      <c r="G171" s="12">
        <v>32399</v>
      </c>
      <c r="H171" s="13" t="s">
        <v>291</v>
      </c>
      <c r="I171" s="14">
        <v>25000</v>
      </c>
      <c r="J171" s="14">
        <f t="shared" si="70"/>
        <v>31250</v>
      </c>
      <c r="K171" s="14">
        <f>I171*1.195</f>
        <v>29875</v>
      </c>
      <c r="L171" s="15" t="s">
        <v>131</v>
      </c>
      <c r="M171" s="64"/>
    </row>
    <row r="172" spans="1:13" ht="35.1" customHeight="1" x14ac:dyDescent="0.25">
      <c r="A172" s="9"/>
      <c r="B172" s="10" t="s">
        <v>315</v>
      </c>
      <c r="C172" s="10" t="s">
        <v>6</v>
      </c>
      <c r="D172" s="10"/>
      <c r="E172" s="10"/>
      <c r="F172" s="10"/>
      <c r="G172" s="12">
        <v>32399</v>
      </c>
      <c r="H172" s="13" t="s">
        <v>472</v>
      </c>
      <c r="I172" s="14">
        <v>7800</v>
      </c>
      <c r="J172" s="14">
        <f t="shared" si="70"/>
        <v>9750</v>
      </c>
      <c r="K172" s="14">
        <f t="shared" ref="K172:K173" si="71">I172*1.25</f>
        <v>9750</v>
      </c>
      <c r="L172" s="15" t="s">
        <v>131</v>
      </c>
      <c r="M172" s="64"/>
    </row>
    <row r="173" spans="1:13" ht="35.1" customHeight="1" x14ac:dyDescent="0.25">
      <c r="A173" s="9"/>
      <c r="B173" s="10" t="s">
        <v>253</v>
      </c>
      <c r="C173" s="10" t="s">
        <v>6</v>
      </c>
      <c r="D173" s="10"/>
      <c r="E173" s="10"/>
      <c r="F173" s="10"/>
      <c r="G173" s="12">
        <v>32399</v>
      </c>
      <c r="H173" s="13" t="s">
        <v>254</v>
      </c>
      <c r="I173" s="14">
        <v>15000</v>
      </c>
      <c r="J173" s="14">
        <f t="shared" si="70"/>
        <v>18750</v>
      </c>
      <c r="K173" s="14">
        <f t="shared" si="71"/>
        <v>18750</v>
      </c>
      <c r="L173" s="15" t="s">
        <v>131</v>
      </c>
      <c r="M173" s="64"/>
    </row>
    <row r="174" spans="1:13" ht="43.5" customHeight="1" x14ac:dyDescent="0.25">
      <c r="A174" s="25"/>
      <c r="B174" s="26" t="s">
        <v>110</v>
      </c>
      <c r="C174" s="26" t="s">
        <v>7</v>
      </c>
      <c r="D174" s="26" t="s">
        <v>82</v>
      </c>
      <c r="E174" s="98" t="s">
        <v>236</v>
      </c>
      <c r="F174" s="26" t="s">
        <v>12</v>
      </c>
      <c r="G174" s="27">
        <v>3292</v>
      </c>
      <c r="H174" s="28" t="s">
        <v>80</v>
      </c>
      <c r="I174" s="29">
        <v>176000</v>
      </c>
      <c r="J174" s="29">
        <f>I174</f>
        <v>176000</v>
      </c>
      <c r="K174" s="29">
        <f>I174/2</f>
        <v>88000</v>
      </c>
      <c r="L174" s="30" t="s">
        <v>131</v>
      </c>
      <c r="M174" s="31" t="s">
        <v>154</v>
      </c>
    </row>
    <row r="175" spans="1:13" ht="35.1" customHeight="1" x14ac:dyDescent="0.25">
      <c r="A175" s="25"/>
      <c r="B175" s="26"/>
      <c r="C175" s="26"/>
      <c r="D175" s="26"/>
      <c r="E175" s="26"/>
      <c r="F175" s="26"/>
      <c r="G175" s="27">
        <v>32513</v>
      </c>
      <c r="H175" s="28" t="s">
        <v>294</v>
      </c>
      <c r="I175" s="29">
        <f>I176+I198+I203+I232+I235+I236+I237+I238+I239+I240+I245+I249+I250+I251+I253</f>
        <v>1205200</v>
      </c>
      <c r="J175" s="29">
        <f t="shared" ref="J175:K175" si="72">J176+J198+J203+J232+J235+J236+J237+J238+J239+J240+J245+J249+J250+J251+J253</f>
        <v>1473360</v>
      </c>
      <c r="K175" s="29">
        <f t="shared" si="72"/>
        <v>1018360</v>
      </c>
      <c r="L175" s="30"/>
      <c r="M175" s="78"/>
    </row>
    <row r="176" spans="1:13" ht="45" x14ac:dyDescent="0.25">
      <c r="A176" s="65"/>
      <c r="B176" s="66" t="s">
        <v>89</v>
      </c>
      <c r="C176" s="66" t="s">
        <v>7</v>
      </c>
      <c r="D176" s="66" t="s">
        <v>8</v>
      </c>
      <c r="E176" s="115" t="s">
        <v>236</v>
      </c>
      <c r="F176" s="66" t="s">
        <v>9</v>
      </c>
      <c r="G176" s="67">
        <v>3251302</v>
      </c>
      <c r="H176" s="116" t="s">
        <v>295</v>
      </c>
      <c r="I176" s="69">
        <f>SUM(I177:I197)</f>
        <v>165700</v>
      </c>
      <c r="J176" s="69">
        <f t="shared" ref="J176:K176" si="73">SUM(J177:J197)</f>
        <v>173985</v>
      </c>
      <c r="K176" s="69">
        <f t="shared" si="73"/>
        <v>173985</v>
      </c>
      <c r="L176" s="70" t="s">
        <v>131</v>
      </c>
      <c r="M176" s="71" t="s">
        <v>154</v>
      </c>
    </row>
    <row r="177" spans="1:13" ht="35.1" customHeight="1" x14ac:dyDescent="0.25">
      <c r="A177" s="9"/>
      <c r="B177" s="10"/>
      <c r="C177" s="10"/>
      <c r="D177" s="10"/>
      <c r="E177" s="10"/>
      <c r="F177" s="10"/>
      <c r="G177" s="12"/>
      <c r="H177" s="18" t="s">
        <v>14</v>
      </c>
      <c r="I177" s="14">
        <v>35000</v>
      </c>
      <c r="J177" s="14">
        <f>I177*1.05</f>
        <v>36750</v>
      </c>
      <c r="K177" s="46">
        <f>I177*1.05</f>
        <v>36750</v>
      </c>
      <c r="L177" s="15"/>
      <c r="M177" s="64"/>
    </row>
    <row r="178" spans="1:13" ht="35.1" customHeight="1" x14ac:dyDescent="0.25">
      <c r="A178" s="9"/>
      <c r="B178" s="10"/>
      <c r="C178" s="10"/>
      <c r="D178" s="10"/>
      <c r="E178" s="10"/>
      <c r="F178" s="10"/>
      <c r="G178" s="12"/>
      <c r="H178" s="18" t="s">
        <v>15</v>
      </c>
      <c r="I178" s="14">
        <v>300</v>
      </c>
      <c r="J178" s="14">
        <f t="shared" ref="J178:J197" si="74">I178*1.05</f>
        <v>315</v>
      </c>
      <c r="K178" s="46">
        <f t="shared" ref="K178:K197" si="75">I178*1.05</f>
        <v>315</v>
      </c>
      <c r="L178" s="15"/>
      <c r="M178" s="64"/>
    </row>
    <row r="179" spans="1:13" ht="35.1" customHeight="1" x14ac:dyDescent="0.25">
      <c r="A179" s="9"/>
      <c r="B179" s="10"/>
      <c r="C179" s="10"/>
      <c r="D179" s="10"/>
      <c r="E179" s="10"/>
      <c r="F179" s="10"/>
      <c r="G179" s="12"/>
      <c r="H179" s="18" t="s">
        <v>16</v>
      </c>
      <c r="I179" s="14">
        <v>2900</v>
      </c>
      <c r="J179" s="14">
        <f t="shared" si="74"/>
        <v>3045</v>
      </c>
      <c r="K179" s="46">
        <f t="shared" si="75"/>
        <v>3045</v>
      </c>
      <c r="L179" s="15"/>
      <c r="M179" s="64"/>
    </row>
    <row r="180" spans="1:13" ht="35.1" customHeight="1" x14ac:dyDescent="0.25">
      <c r="A180" s="9"/>
      <c r="B180" s="10"/>
      <c r="C180" s="10"/>
      <c r="D180" s="10"/>
      <c r="E180" s="10"/>
      <c r="F180" s="10"/>
      <c r="G180" s="12"/>
      <c r="H180" s="18" t="s">
        <v>17</v>
      </c>
      <c r="I180" s="14">
        <v>22000</v>
      </c>
      <c r="J180" s="14">
        <f t="shared" si="74"/>
        <v>23100</v>
      </c>
      <c r="K180" s="46">
        <f t="shared" si="75"/>
        <v>23100</v>
      </c>
      <c r="L180" s="15"/>
      <c r="M180" s="64"/>
    </row>
    <row r="181" spans="1:13" ht="35.1" customHeight="1" x14ac:dyDescent="0.25">
      <c r="A181" s="9"/>
      <c r="B181" s="10"/>
      <c r="C181" s="10"/>
      <c r="D181" s="10"/>
      <c r="E181" s="10"/>
      <c r="F181" s="10"/>
      <c r="G181" s="12"/>
      <c r="H181" s="18" t="s">
        <v>18</v>
      </c>
      <c r="I181" s="14">
        <v>33000</v>
      </c>
      <c r="J181" s="14">
        <f t="shared" si="74"/>
        <v>34650</v>
      </c>
      <c r="K181" s="46">
        <f t="shared" si="75"/>
        <v>34650</v>
      </c>
      <c r="L181" s="15"/>
      <c r="M181" s="64"/>
    </row>
    <row r="182" spans="1:13" ht="35.1" customHeight="1" x14ac:dyDescent="0.25">
      <c r="A182" s="9"/>
      <c r="B182" s="10"/>
      <c r="C182" s="10"/>
      <c r="D182" s="10"/>
      <c r="E182" s="10"/>
      <c r="F182" s="10"/>
      <c r="G182" s="12"/>
      <c r="H182" s="18" t="s">
        <v>19</v>
      </c>
      <c r="I182" s="14">
        <v>25500</v>
      </c>
      <c r="J182" s="14">
        <f t="shared" si="74"/>
        <v>26775</v>
      </c>
      <c r="K182" s="46">
        <f t="shared" si="75"/>
        <v>26775</v>
      </c>
      <c r="L182" s="15"/>
      <c r="M182" s="64"/>
    </row>
    <row r="183" spans="1:13" ht="35.1" customHeight="1" x14ac:dyDescent="0.25">
      <c r="A183" s="9"/>
      <c r="B183" s="10"/>
      <c r="C183" s="10"/>
      <c r="D183" s="10"/>
      <c r="E183" s="10"/>
      <c r="F183" s="10"/>
      <c r="G183" s="12"/>
      <c r="H183" s="18" t="s">
        <v>20</v>
      </c>
      <c r="I183" s="14">
        <v>400</v>
      </c>
      <c r="J183" s="14">
        <f t="shared" si="74"/>
        <v>420</v>
      </c>
      <c r="K183" s="46">
        <f t="shared" si="75"/>
        <v>420</v>
      </c>
      <c r="L183" s="15"/>
      <c r="M183" s="64"/>
    </row>
    <row r="184" spans="1:13" ht="35.1" customHeight="1" x14ac:dyDescent="0.25">
      <c r="A184" s="9"/>
      <c r="B184" s="10"/>
      <c r="C184" s="10"/>
      <c r="D184" s="10"/>
      <c r="E184" s="10"/>
      <c r="F184" s="10"/>
      <c r="G184" s="12"/>
      <c r="H184" s="18" t="s">
        <v>117</v>
      </c>
      <c r="I184" s="14">
        <v>1500</v>
      </c>
      <c r="J184" s="14">
        <f t="shared" si="74"/>
        <v>1575</v>
      </c>
      <c r="K184" s="46">
        <f t="shared" si="75"/>
        <v>1575</v>
      </c>
      <c r="L184" s="15"/>
      <c r="M184" s="64"/>
    </row>
    <row r="185" spans="1:13" ht="35.1" customHeight="1" x14ac:dyDescent="0.25">
      <c r="A185" s="9"/>
      <c r="B185" s="10"/>
      <c r="C185" s="10"/>
      <c r="D185" s="10"/>
      <c r="E185" s="10"/>
      <c r="F185" s="10"/>
      <c r="G185" s="12"/>
      <c r="H185" s="18" t="s">
        <v>21</v>
      </c>
      <c r="I185" s="14">
        <v>6500</v>
      </c>
      <c r="J185" s="14">
        <f t="shared" si="74"/>
        <v>6825</v>
      </c>
      <c r="K185" s="46">
        <f t="shared" si="75"/>
        <v>6825</v>
      </c>
      <c r="L185" s="15"/>
      <c r="M185" s="64"/>
    </row>
    <row r="186" spans="1:13" ht="35.1" customHeight="1" x14ac:dyDescent="0.25">
      <c r="A186" s="9"/>
      <c r="B186" s="10"/>
      <c r="C186" s="10"/>
      <c r="D186" s="10"/>
      <c r="E186" s="10"/>
      <c r="F186" s="10"/>
      <c r="G186" s="12"/>
      <c r="H186" s="18" t="s">
        <v>22</v>
      </c>
      <c r="I186" s="14">
        <v>10300</v>
      </c>
      <c r="J186" s="14">
        <f t="shared" si="74"/>
        <v>10815</v>
      </c>
      <c r="K186" s="46">
        <f t="shared" si="75"/>
        <v>10815</v>
      </c>
      <c r="L186" s="15"/>
      <c r="M186" s="64"/>
    </row>
    <row r="187" spans="1:13" ht="35.1" customHeight="1" x14ac:dyDescent="0.25">
      <c r="A187" s="9"/>
      <c r="B187" s="10"/>
      <c r="C187" s="10"/>
      <c r="D187" s="10"/>
      <c r="E187" s="10"/>
      <c r="F187" s="10"/>
      <c r="G187" s="12"/>
      <c r="H187" s="18" t="s">
        <v>119</v>
      </c>
      <c r="I187" s="14">
        <v>800</v>
      </c>
      <c r="J187" s="14">
        <f t="shared" si="74"/>
        <v>840</v>
      </c>
      <c r="K187" s="46">
        <f t="shared" si="75"/>
        <v>840</v>
      </c>
      <c r="L187" s="15"/>
      <c r="M187" s="64"/>
    </row>
    <row r="188" spans="1:13" ht="35.1" customHeight="1" x14ac:dyDescent="0.25">
      <c r="A188" s="9"/>
      <c r="B188" s="10"/>
      <c r="C188" s="10"/>
      <c r="D188" s="10"/>
      <c r="E188" s="10"/>
      <c r="F188" s="10"/>
      <c r="G188" s="12"/>
      <c r="H188" s="18" t="s">
        <v>118</v>
      </c>
      <c r="I188" s="14">
        <v>600</v>
      </c>
      <c r="J188" s="14">
        <f t="shared" si="74"/>
        <v>630</v>
      </c>
      <c r="K188" s="46">
        <f t="shared" si="75"/>
        <v>630</v>
      </c>
      <c r="L188" s="15"/>
      <c r="M188" s="64"/>
    </row>
    <row r="189" spans="1:13" ht="35.1" customHeight="1" x14ac:dyDescent="0.25">
      <c r="A189" s="9"/>
      <c r="B189" s="10"/>
      <c r="C189" s="10"/>
      <c r="D189" s="10"/>
      <c r="E189" s="10"/>
      <c r="F189" s="10"/>
      <c r="G189" s="12"/>
      <c r="H189" s="18" t="s">
        <v>23</v>
      </c>
      <c r="I189" s="14">
        <v>14500</v>
      </c>
      <c r="J189" s="14">
        <f t="shared" si="74"/>
        <v>15225</v>
      </c>
      <c r="K189" s="46">
        <f t="shared" si="75"/>
        <v>15225</v>
      </c>
      <c r="L189" s="15"/>
      <c r="M189" s="64"/>
    </row>
    <row r="190" spans="1:13" ht="35.1" customHeight="1" x14ac:dyDescent="0.25">
      <c r="A190" s="9"/>
      <c r="B190" s="10"/>
      <c r="C190" s="10"/>
      <c r="D190" s="10"/>
      <c r="E190" s="10"/>
      <c r="F190" s="10"/>
      <c r="G190" s="12"/>
      <c r="H190" s="100" t="s">
        <v>24</v>
      </c>
      <c r="I190" s="14">
        <v>200</v>
      </c>
      <c r="J190" s="14">
        <f t="shared" si="74"/>
        <v>210</v>
      </c>
      <c r="K190" s="46">
        <f t="shared" si="75"/>
        <v>210</v>
      </c>
      <c r="L190" s="15"/>
      <c r="M190" s="64"/>
    </row>
    <row r="191" spans="1:13" ht="35.1" customHeight="1" x14ac:dyDescent="0.25">
      <c r="A191" s="9"/>
      <c r="B191" s="10"/>
      <c r="C191" s="10"/>
      <c r="D191" s="10"/>
      <c r="E191" s="10"/>
      <c r="F191" s="10"/>
      <c r="G191" s="12"/>
      <c r="H191" s="18" t="s">
        <v>25</v>
      </c>
      <c r="I191" s="14">
        <v>300</v>
      </c>
      <c r="J191" s="14">
        <f t="shared" si="74"/>
        <v>315</v>
      </c>
      <c r="K191" s="46">
        <f t="shared" si="75"/>
        <v>315</v>
      </c>
      <c r="L191" s="15"/>
      <c r="M191" s="64"/>
    </row>
    <row r="192" spans="1:13" ht="35.1" customHeight="1" x14ac:dyDescent="0.25">
      <c r="A192" s="9"/>
      <c r="B192" s="10"/>
      <c r="C192" s="10"/>
      <c r="D192" s="10"/>
      <c r="E192" s="10"/>
      <c r="F192" s="10"/>
      <c r="G192" s="12"/>
      <c r="H192" s="18" t="s">
        <v>26</v>
      </c>
      <c r="I192" s="14">
        <v>400</v>
      </c>
      <c r="J192" s="14">
        <f t="shared" si="74"/>
        <v>420</v>
      </c>
      <c r="K192" s="46">
        <f t="shared" si="75"/>
        <v>420</v>
      </c>
      <c r="L192" s="15"/>
      <c r="M192" s="64"/>
    </row>
    <row r="193" spans="1:13" ht="35.1" customHeight="1" x14ac:dyDescent="0.25">
      <c r="A193" s="9"/>
      <c r="B193" s="10"/>
      <c r="C193" s="10"/>
      <c r="D193" s="10"/>
      <c r="E193" s="10"/>
      <c r="F193" s="10"/>
      <c r="G193" s="12"/>
      <c r="H193" s="18" t="s">
        <v>27</v>
      </c>
      <c r="I193" s="14">
        <v>500</v>
      </c>
      <c r="J193" s="14">
        <f t="shared" si="74"/>
        <v>525</v>
      </c>
      <c r="K193" s="46">
        <f t="shared" si="75"/>
        <v>525</v>
      </c>
      <c r="L193" s="15"/>
      <c r="M193" s="64"/>
    </row>
    <row r="194" spans="1:13" ht="35.1" customHeight="1" x14ac:dyDescent="0.25">
      <c r="A194" s="9"/>
      <c r="B194" s="10"/>
      <c r="C194" s="10"/>
      <c r="D194" s="10"/>
      <c r="E194" s="10"/>
      <c r="F194" s="10"/>
      <c r="G194" s="12"/>
      <c r="H194" s="13" t="s">
        <v>155</v>
      </c>
      <c r="I194" s="14">
        <v>1100</v>
      </c>
      <c r="J194" s="14">
        <f t="shared" si="74"/>
        <v>1155</v>
      </c>
      <c r="K194" s="46">
        <f t="shared" si="75"/>
        <v>1155</v>
      </c>
      <c r="L194" s="15"/>
      <c r="M194" s="64"/>
    </row>
    <row r="195" spans="1:13" ht="35.1" customHeight="1" x14ac:dyDescent="0.25">
      <c r="A195" s="9"/>
      <c r="B195" s="10"/>
      <c r="C195" s="10"/>
      <c r="D195" s="10"/>
      <c r="E195" s="10"/>
      <c r="F195" s="10"/>
      <c r="G195" s="12"/>
      <c r="H195" s="13" t="s">
        <v>156</v>
      </c>
      <c r="I195" s="14">
        <v>2300</v>
      </c>
      <c r="J195" s="14">
        <f t="shared" si="74"/>
        <v>2415</v>
      </c>
      <c r="K195" s="46">
        <f t="shared" si="75"/>
        <v>2415</v>
      </c>
      <c r="L195" s="15"/>
      <c r="M195" s="64"/>
    </row>
    <row r="196" spans="1:13" ht="35.1" customHeight="1" x14ac:dyDescent="0.25">
      <c r="A196" s="9"/>
      <c r="B196" s="10"/>
      <c r="C196" s="10"/>
      <c r="D196" s="10"/>
      <c r="E196" s="10"/>
      <c r="F196" s="10"/>
      <c r="G196" s="12"/>
      <c r="H196" s="13" t="s">
        <v>313</v>
      </c>
      <c r="I196" s="14">
        <v>6000</v>
      </c>
      <c r="J196" s="14">
        <f t="shared" si="74"/>
        <v>6300</v>
      </c>
      <c r="K196" s="46">
        <f t="shared" si="75"/>
        <v>6300</v>
      </c>
      <c r="L196" s="15"/>
      <c r="M196" s="64"/>
    </row>
    <row r="197" spans="1:13" ht="35.1" customHeight="1" x14ac:dyDescent="0.25">
      <c r="A197" s="9"/>
      <c r="B197" s="10"/>
      <c r="C197" s="10"/>
      <c r="D197" s="10"/>
      <c r="E197" s="10"/>
      <c r="F197" s="10"/>
      <c r="G197" s="12"/>
      <c r="H197" s="13" t="s">
        <v>314</v>
      </c>
      <c r="I197" s="14">
        <v>1600</v>
      </c>
      <c r="J197" s="14">
        <f t="shared" si="74"/>
        <v>1680</v>
      </c>
      <c r="K197" s="46">
        <f t="shared" si="75"/>
        <v>1680</v>
      </c>
      <c r="L197" s="15"/>
      <c r="M197" s="64"/>
    </row>
    <row r="198" spans="1:13" ht="43.5" customHeight="1" x14ac:dyDescent="0.25">
      <c r="A198" s="65"/>
      <c r="B198" s="66" t="s">
        <v>90</v>
      </c>
      <c r="C198" s="66" t="s">
        <v>7</v>
      </c>
      <c r="D198" s="66" t="s">
        <v>82</v>
      </c>
      <c r="E198" s="66" t="s">
        <v>293</v>
      </c>
      <c r="F198" s="66" t="s">
        <v>12</v>
      </c>
      <c r="G198" s="67">
        <v>3251303</v>
      </c>
      <c r="H198" s="116" t="s">
        <v>332</v>
      </c>
      <c r="I198" s="69">
        <f>SUM(I199:I202)</f>
        <v>92000</v>
      </c>
      <c r="J198" s="69">
        <f t="shared" ref="J198:K198" si="76">SUM(J199:J202)</f>
        <v>115000</v>
      </c>
      <c r="K198" s="69">
        <f t="shared" si="76"/>
        <v>46000</v>
      </c>
      <c r="L198" s="70" t="s">
        <v>131</v>
      </c>
      <c r="M198" s="71" t="s">
        <v>154</v>
      </c>
    </row>
    <row r="199" spans="1:13" ht="35.1" customHeight="1" x14ac:dyDescent="0.25">
      <c r="A199" s="9"/>
      <c r="B199" s="10"/>
      <c r="C199" s="10"/>
      <c r="D199" s="10"/>
      <c r="E199" s="10"/>
      <c r="F199" s="10"/>
      <c r="G199" s="12"/>
      <c r="H199" s="13" t="s">
        <v>28</v>
      </c>
      <c r="I199" s="14">
        <v>40000</v>
      </c>
      <c r="J199" s="14">
        <f>I199*1.25</f>
        <v>50000</v>
      </c>
      <c r="K199" s="14">
        <f>I199/2</f>
        <v>20000</v>
      </c>
      <c r="L199" s="15"/>
      <c r="M199" s="64"/>
    </row>
    <row r="200" spans="1:13" ht="35.1" customHeight="1" x14ac:dyDescent="0.25">
      <c r="A200" s="9"/>
      <c r="B200" s="10"/>
      <c r="C200" s="10"/>
      <c r="D200" s="10"/>
      <c r="E200" s="10"/>
      <c r="F200" s="10"/>
      <c r="G200" s="12"/>
      <c r="H200" s="13" t="s">
        <v>29</v>
      </c>
      <c r="I200" s="14">
        <v>10000</v>
      </c>
      <c r="J200" s="14">
        <f t="shared" ref="J200:J202" si="77">I200*1.25</f>
        <v>12500</v>
      </c>
      <c r="K200" s="14">
        <f t="shared" ref="K200:K202" si="78">I200/2</f>
        <v>5000</v>
      </c>
      <c r="L200" s="15"/>
      <c r="M200" s="64"/>
    </row>
    <row r="201" spans="1:13" ht="35.1" customHeight="1" x14ac:dyDescent="0.25">
      <c r="A201" s="9"/>
      <c r="B201" s="10"/>
      <c r="C201" s="10"/>
      <c r="D201" s="10"/>
      <c r="E201" s="10"/>
      <c r="F201" s="10"/>
      <c r="G201" s="12"/>
      <c r="H201" s="13" t="s">
        <v>30</v>
      </c>
      <c r="I201" s="14">
        <v>35000</v>
      </c>
      <c r="J201" s="14">
        <f t="shared" si="77"/>
        <v>43750</v>
      </c>
      <c r="K201" s="14">
        <f t="shared" si="78"/>
        <v>17500</v>
      </c>
      <c r="L201" s="15"/>
      <c r="M201" s="64"/>
    </row>
    <row r="202" spans="1:13" ht="35.1" customHeight="1" x14ac:dyDescent="0.25">
      <c r="A202" s="9"/>
      <c r="B202" s="10"/>
      <c r="C202" s="10"/>
      <c r="D202" s="10"/>
      <c r="E202" s="10"/>
      <c r="F202" s="10"/>
      <c r="G202" s="12"/>
      <c r="H202" s="13" t="s">
        <v>31</v>
      </c>
      <c r="I202" s="14">
        <v>7000</v>
      </c>
      <c r="J202" s="14">
        <f t="shared" si="77"/>
        <v>8750</v>
      </c>
      <c r="K202" s="14">
        <f t="shared" si="78"/>
        <v>3500</v>
      </c>
      <c r="L202" s="15"/>
      <c r="M202" s="64"/>
    </row>
    <row r="203" spans="1:13" ht="34.5" customHeight="1" x14ac:dyDescent="0.25">
      <c r="A203" s="65"/>
      <c r="B203" s="66"/>
      <c r="C203" s="66"/>
      <c r="D203" s="66"/>
      <c r="E203" s="66"/>
      <c r="F203" s="66"/>
      <c r="G203" s="67">
        <v>3251305</v>
      </c>
      <c r="H203" s="68" t="s">
        <v>307</v>
      </c>
      <c r="I203" s="69">
        <f>I204+I218</f>
        <v>534000</v>
      </c>
      <c r="J203" s="69">
        <f t="shared" ref="J203:K203" si="79">J204+J218</f>
        <v>667500</v>
      </c>
      <c r="K203" s="69">
        <f t="shared" si="79"/>
        <v>333750</v>
      </c>
      <c r="L203" s="69"/>
      <c r="M203" s="71"/>
    </row>
    <row r="204" spans="1:13" ht="45" x14ac:dyDescent="0.25">
      <c r="A204" s="47"/>
      <c r="B204" s="49" t="s">
        <v>230</v>
      </c>
      <c r="C204" s="49" t="s">
        <v>7</v>
      </c>
      <c r="D204" s="49" t="s">
        <v>82</v>
      </c>
      <c r="E204" s="91" t="s">
        <v>329</v>
      </c>
      <c r="F204" s="49" t="s">
        <v>12</v>
      </c>
      <c r="G204" s="42">
        <v>3251305</v>
      </c>
      <c r="H204" s="43" t="s">
        <v>309</v>
      </c>
      <c r="I204" s="44">
        <f>SUM(I205:I217)</f>
        <v>278000</v>
      </c>
      <c r="J204" s="44">
        <f t="shared" ref="J204:K204" si="80">SUM(J205:J217)</f>
        <v>347500</v>
      </c>
      <c r="K204" s="44">
        <f t="shared" si="80"/>
        <v>173750</v>
      </c>
      <c r="L204" s="53" t="s">
        <v>131</v>
      </c>
      <c r="M204" s="54" t="s">
        <v>154</v>
      </c>
    </row>
    <row r="205" spans="1:13" ht="35.1" customHeight="1" x14ac:dyDescent="0.25">
      <c r="A205" s="9"/>
      <c r="B205" s="55"/>
      <c r="C205" s="10"/>
      <c r="D205" s="10"/>
      <c r="E205" s="10"/>
      <c r="F205" s="10"/>
      <c r="G205" s="12"/>
      <c r="H205" s="18" t="s">
        <v>34</v>
      </c>
      <c r="I205" s="14">
        <v>18800</v>
      </c>
      <c r="J205" s="14">
        <f>I205*1.25</f>
        <v>23500</v>
      </c>
      <c r="K205" s="14">
        <f>I205*1.25/2</f>
        <v>11750</v>
      </c>
      <c r="L205" s="15"/>
      <c r="M205" s="64"/>
    </row>
    <row r="206" spans="1:13" ht="35.1" customHeight="1" x14ac:dyDescent="0.25">
      <c r="A206" s="9"/>
      <c r="B206" s="10"/>
      <c r="C206" s="10"/>
      <c r="D206" s="10"/>
      <c r="E206" s="10"/>
      <c r="F206" s="10"/>
      <c r="G206" s="12"/>
      <c r="H206" s="18" t="s">
        <v>35</v>
      </c>
      <c r="I206" s="14">
        <v>38000</v>
      </c>
      <c r="J206" s="14">
        <f t="shared" ref="J206:J217" si="81">I206*1.25</f>
        <v>47500</v>
      </c>
      <c r="K206" s="14">
        <f t="shared" ref="K206:K231" si="82">I206*1.25/2</f>
        <v>23750</v>
      </c>
      <c r="L206" s="15"/>
      <c r="M206" s="64"/>
    </row>
    <row r="207" spans="1:13" ht="35.1" customHeight="1" x14ac:dyDescent="0.25">
      <c r="A207" s="9"/>
      <c r="B207" s="10"/>
      <c r="C207" s="10"/>
      <c r="D207" s="10"/>
      <c r="E207" s="10"/>
      <c r="F207" s="10"/>
      <c r="G207" s="12"/>
      <c r="H207" s="18" t="s">
        <v>257</v>
      </c>
      <c r="I207" s="14">
        <v>11000</v>
      </c>
      <c r="J207" s="14">
        <f t="shared" si="81"/>
        <v>13750</v>
      </c>
      <c r="K207" s="14">
        <f t="shared" si="82"/>
        <v>6875</v>
      </c>
      <c r="L207" s="15"/>
      <c r="M207" s="64"/>
    </row>
    <row r="208" spans="1:13" ht="35.1" customHeight="1" x14ac:dyDescent="0.25">
      <c r="A208" s="9"/>
      <c r="B208" s="10"/>
      <c r="C208" s="10"/>
      <c r="D208" s="10"/>
      <c r="E208" s="10"/>
      <c r="F208" s="10"/>
      <c r="G208" s="12"/>
      <c r="H208" s="18" t="s">
        <v>36</v>
      </c>
      <c r="I208" s="14">
        <v>10000</v>
      </c>
      <c r="J208" s="14">
        <f t="shared" si="81"/>
        <v>12500</v>
      </c>
      <c r="K208" s="14">
        <f t="shared" si="82"/>
        <v>6250</v>
      </c>
      <c r="L208" s="15"/>
      <c r="M208" s="64"/>
    </row>
    <row r="209" spans="1:13" ht="35.1" customHeight="1" x14ac:dyDescent="0.25">
      <c r="A209" s="9"/>
      <c r="B209" s="10"/>
      <c r="C209" s="10"/>
      <c r="D209" s="10"/>
      <c r="E209" s="10"/>
      <c r="F209" s="10"/>
      <c r="G209" s="12"/>
      <c r="H209" s="13" t="s">
        <v>37</v>
      </c>
      <c r="I209" s="46">
        <v>26000</v>
      </c>
      <c r="J209" s="14">
        <f t="shared" si="81"/>
        <v>32500</v>
      </c>
      <c r="K209" s="14">
        <f t="shared" si="82"/>
        <v>16250</v>
      </c>
      <c r="L209" s="15"/>
      <c r="M209" s="64"/>
    </row>
    <row r="210" spans="1:13" ht="35.1" customHeight="1" x14ac:dyDescent="0.25">
      <c r="A210" s="9"/>
      <c r="B210" s="10"/>
      <c r="C210" s="10"/>
      <c r="D210" s="10"/>
      <c r="E210" s="10"/>
      <c r="F210" s="10"/>
      <c r="G210" s="12"/>
      <c r="H210" s="18" t="s">
        <v>38</v>
      </c>
      <c r="I210" s="14">
        <v>18400</v>
      </c>
      <c r="J210" s="14">
        <f t="shared" si="81"/>
        <v>23000</v>
      </c>
      <c r="K210" s="14">
        <f t="shared" si="82"/>
        <v>11500</v>
      </c>
      <c r="L210" s="15"/>
      <c r="M210" s="64"/>
    </row>
    <row r="211" spans="1:13" ht="35.1" customHeight="1" x14ac:dyDescent="0.25">
      <c r="A211" s="9"/>
      <c r="B211" s="10"/>
      <c r="C211" s="10"/>
      <c r="D211" s="10"/>
      <c r="E211" s="10"/>
      <c r="F211" s="10"/>
      <c r="G211" s="12"/>
      <c r="H211" s="18" t="s">
        <v>39</v>
      </c>
      <c r="I211" s="14">
        <v>13200</v>
      </c>
      <c r="J211" s="14">
        <f t="shared" si="81"/>
        <v>16500</v>
      </c>
      <c r="K211" s="14">
        <f t="shared" si="82"/>
        <v>8250</v>
      </c>
      <c r="L211" s="15"/>
      <c r="M211" s="64"/>
    </row>
    <row r="212" spans="1:13" ht="35.1" customHeight="1" x14ac:dyDescent="0.25">
      <c r="A212" s="9"/>
      <c r="B212" s="10"/>
      <c r="C212" s="10"/>
      <c r="D212" s="10"/>
      <c r="E212" s="10"/>
      <c r="F212" s="10"/>
      <c r="G212" s="12"/>
      <c r="H212" s="18" t="s">
        <v>40</v>
      </c>
      <c r="I212" s="14">
        <v>19200</v>
      </c>
      <c r="J212" s="14">
        <f t="shared" si="81"/>
        <v>24000</v>
      </c>
      <c r="K212" s="14">
        <f t="shared" si="82"/>
        <v>12000</v>
      </c>
      <c r="L212" s="15"/>
      <c r="M212" s="64"/>
    </row>
    <row r="213" spans="1:13" ht="35.1" customHeight="1" x14ac:dyDescent="0.25">
      <c r="A213" s="9"/>
      <c r="B213" s="10"/>
      <c r="C213" s="10"/>
      <c r="D213" s="10"/>
      <c r="E213" s="10"/>
      <c r="F213" s="10"/>
      <c r="G213" s="12"/>
      <c r="H213" s="18" t="s">
        <v>41</v>
      </c>
      <c r="I213" s="14">
        <v>4200</v>
      </c>
      <c r="J213" s="14">
        <f t="shared" si="81"/>
        <v>5250</v>
      </c>
      <c r="K213" s="14">
        <f t="shared" si="82"/>
        <v>2625</v>
      </c>
      <c r="L213" s="15"/>
      <c r="M213" s="64"/>
    </row>
    <row r="214" spans="1:13" ht="35.1" customHeight="1" x14ac:dyDescent="0.25">
      <c r="A214" s="9"/>
      <c r="B214" s="10"/>
      <c r="C214" s="10"/>
      <c r="D214" s="10"/>
      <c r="E214" s="10"/>
      <c r="F214" s="10"/>
      <c r="G214" s="12"/>
      <c r="H214" s="18" t="s">
        <v>92</v>
      </c>
      <c r="I214" s="14">
        <v>73000</v>
      </c>
      <c r="J214" s="14">
        <f t="shared" si="81"/>
        <v>91250</v>
      </c>
      <c r="K214" s="14">
        <f t="shared" si="82"/>
        <v>45625</v>
      </c>
      <c r="L214" s="15"/>
      <c r="M214" s="64"/>
    </row>
    <row r="215" spans="1:13" ht="35.1" customHeight="1" x14ac:dyDescent="0.25">
      <c r="A215" s="9"/>
      <c r="B215" s="10"/>
      <c r="C215" s="10"/>
      <c r="D215" s="10"/>
      <c r="E215" s="10"/>
      <c r="F215" s="10"/>
      <c r="G215" s="12"/>
      <c r="H215" s="18" t="s">
        <v>112</v>
      </c>
      <c r="I215" s="14">
        <v>34000</v>
      </c>
      <c r="J215" s="14">
        <f t="shared" si="81"/>
        <v>42500</v>
      </c>
      <c r="K215" s="14">
        <f t="shared" si="82"/>
        <v>21250</v>
      </c>
      <c r="L215" s="15"/>
      <c r="M215" s="64"/>
    </row>
    <row r="216" spans="1:13" ht="35.1" customHeight="1" x14ac:dyDescent="0.25">
      <c r="A216" s="9"/>
      <c r="B216" s="10"/>
      <c r="C216" s="10"/>
      <c r="D216" s="10"/>
      <c r="E216" s="10"/>
      <c r="F216" s="10"/>
      <c r="G216" s="12"/>
      <c r="H216" s="18" t="s">
        <v>199</v>
      </c>
      <c r="I216" s="14">
        <v>2200</v>
      </c>
      <c r="J216" s="14">
        <f t="shared" si="81"/>
        <v>2750</v>
      </c>
      <c r="K216" s="14">
        <f t="shared" si="82"/>
        <v>1375</v>
      </c>
      <c r="L216" s="15"/>
      <c r="M216" s="64"/>
    </row>
    <row r="217" spans="1:13" ht="35.1" customHeight="1" x14ac:dyDescent="0.25">
      <c r="A217" s="9"/>
      <c r="B217" s="10"/>
      <c r="C217" s="10"/>
      <c r="D217" s="10"/>
      <c r="E217" s="10"/>
      <c r="F217" s="10"/>
      <c r="G217" s="12"/>
      <c r="H217" s="18" t="s">
        <v>200</v>
      </c>
      <c r="I217" s="14">
        <v>10000</v>
      </c>
      <c r="J217" s="14">
        <f t="shared" si="81"/>
        <v>12500</v>
      </c>
      <c r="K217" s="14">
        <f t="shared" si="82"/>
        <v>6250</v>
      </c>
      <c r="L217" s="15"/>
      <c r="M217" s="64"/>
    </row>
    <row r="218" spans="1:13" ht="45" x14ac:dyDescent="0.25">
      <c r="A218" s="47"/>
      <c r="B218" s="49" t="s">
        <v>91</v>
      </c>
      <c r="C218" s="49" t="s">
        <v>7</v>
      </c>
      <c r="D218" s="49" t="s">
        <v>82</v>
      </c>
      <c r="E218" s="91" t="s">
        <v>236</v>
      </c>
      <c r="F218" s="49" t="s">
        <v>331</v>
      </c>
      <c r="G218" s="42">
        <v>3251305</v>
      </c>
      <c r="H218" s="117" t="s">
        <v>308</v>
      </c>
      <c r="I218" s="44">
        <f>SUM(I219:I231)</f>
        <v>256000</v>
      </c>
      <c r="J218" s="44">
        <f t="shared" ref="J218:K218" si="83">SUM(J219:J231)</f>
        <v>320000</v>
      </c>
      <c r="K218" s="44">
        <f t="shared" si="83"/>
        <v>160000</v>
      </c>
      <c r="L218" s="53" t="s">
        <v>131</v>
      </c>
      <c r="M218" s="54" t="s">
        <v>154</v>
      </c>
    </row>
    <row r="219" spans="1:13" ht="35.1" customHeight="1" x14ac:dyDescent="0.25">
      <c r="A219" s="9"/>
      <c r="B219" s="10"/>
      <c r="C219" s="10"/>
      <c r="D219" s="10"/>
      <c r="E219" s="10"/>
      <c r="F219" s="10"/>
      <c r="G219" s="12"/>
      <c r="H219" s="18" t="s">
        <v>42</v>
      </c>
      <c r="I219" s="14">
        <v>38000</v>
      </c>
      <c r="J219" s="14">
        <f>I219*1.25</f>
        <v>47500</v>
      </c>
      <c r="K219" s="14">
        <f t="shared" si="82"/>
        <v>23750</v>
      </c>
      <c r="L219" s="15"/>
      <c r="M219" s="118"/>
    </row>
    <row r="220" spans="1:13" ht="35.1" customHeight="1" x14ac:dyDescent="0.25">
      <c r="A220" s="9"/>
      <c r="B220" s="10"/>
      <c r="C220" s="10"/>
      <c r="D220" s="10"/>
      <c r="E220" s="10"/>
      <c r="F220" s="10"/>
      <c r="G220" s="12"/>
      <c r="H220" s="18" t="s">
        <v>43</v>
      </c>
      <c r="I220" s="14">
        <v>50000</v>
      </c>
      <c r="J220" s="14">
        <f t="shared" ref="J220:J231" si="84">I220*1.25</f>
        <v>62500</v>
      </c>
      <c r="K220" s="14">
        <f t="shared" si="82"/>
        <v>31250</v>
      </c>
      <c r="L220" s="15"/>
      <c r="M220" s="118"/>
    </row>
    <row r="221" spans="1:13" ht="35.1" customHeight="1" x14ac:dyDescent="0.25">
      <c r="A221" s="9"/>
      <c r="B221" s="10"/>
      <c r="C221" s="10"/>
      <c r="D221" s="10"/>
      <c r="E221" s="10"/>
      <c r="F221" s="10"/>
      <c r="G221" s="12"/>
      <c r="H221" s="18" t="s">
        <v>44</v>
      </c>
      <c r="I221" s="14">
        <v>17000</v>
      </c>
      <c r="J221" s="14">
        <f t="shared" si="84"/>
        <v>21250</v>
      </c>
      <c r="K221" s="14">
        <f t="shared" si="82"/>
        <v>10625</v>
      </c>
      <c r="L221" s="15"/>
      <c r="M221" s="118"/>
    </row>
    <row r="222" spans="1:13" ht="35.1" customHeight="1" x14ac:dyDescent="0.25">
      <c r="A222" s="9"/>
      <c r="B222" s="10"/>
      <c r="C222" s="10"/>
      <c r="D222" s="10"/>
      <c r="E222" s="10"/>
      <c r="F222" s="10"/>
      <c r="G222" s="12"/>
      <c r="H222" s="119" t="s">
        <v>330</v>
      </c>
      <c r="I222" s="14">
        <v>1000</v>
      </c>
      <c r="J222" s="14">
        <f t="shared" si="84"/>
        <v>1250</v>
      </c>
      <c r="K222" s="14">
        <f t="shared" si="82"/>
        <v>625</v>
      </c>
      <c r="L222" s="15"/>
      <c r="M222" s="64"/>
    </row>
    <row r="223" spans="1:13" ht="35.1" customHeight="1" x14ac:dyDescent="0.25">
      <c r="A223" s="9"/>
      <c r="B223" s="10"/>
      <c r="C223" s="10"/>
      <c r="D223" s="10"/>
      <c r="E223" s="10"/>
      <c r="F223" s="10"/>
      <c r="G223" s="12"/>
      <c r="H223" s="18" t="s">
        <v>45</v>
      </c>
      <c r="I223" s="14">
        <v>12000</v>
      </c>
      <c r="J223" s="14">
        <f t="shared" si="84"/>
        <v>15000</v>
      </c>
      <c r="K223" s="14">
        <f t="shared" si="82"/>
        <v>7500</v>
      </c>
      <c r="L223" s="15"/>
      <c r="M223" s="64"/>
    </row>
    <row r="224" spans="1:13" ht="35.1" customHeight="1" x14ac:dyDescent="0.25">
      <c r="A224" s="9"/>
      <c r="B224" s="10"/>
      <c r="C224" s="10"/>
      <c r="D224" s="10"/>
      <c r="E224" s="10"/>
      <c r="F224" s="10"/>
      <c r="G224" s="12"/>
      <c r="H224" s="13" t="s">
        <v>234</v>
      </c>
      <c r="I224" s="14">
        <v>27000</v>
      </c>
      <c r="J224" s="14">
        <f t="shared" si="84"/>
        <v>33750</v>
      </c>
      <c r="K224" s="14">
        <f t="shared" si="82"/>
        <v>16875</v>
      </c>
      <c r="L224" s="15"/>
      <c r="M224" s="64"/>
    </row>
    <row r="225" spans="1:13" ht="35.1" customHeight="1" x14ac:dyDescent="0.25">
      <c r="A225" s="9"/>
      <c r="B225" s="10"/>
      <c r="C225" s="10"/>
      <c r="D225" s="10"/>
      <c r="E225" s="10"/>
      <c r="F225" s="10"/>
      <c r="G225" s="12"/>
      <c r="H225" s="18" t="s">
        <v>127</v>
      </c>
      <c r="I225" s="14">
        <v>54000</v>
      </c>
      <c r="J225" s="14">
        <f t="shared" si="84"/>
        <v>67500</v>
      </c>
      <c r="K225" s="14">
        <f t="shared" si="82"/>
        <v>33750</v>
      </c>
      <c r="L225" s="15"/>
      <c r="M225" s="64"/>
    </row>
    <row r="226" spans="1:13" ht="35.1" customHeight="1" x14ac:dyDescent="0.25">
      <c r="A226" s="9"/>
      <c r="B226" s="10"/>
      <c r="C226" s="10"/>
      <c r="D226" s="10"/>
      <c r="E226" s="10"/>
      <c r="F226" s="10"/>
      <c r="G226" s="12"/>
      <c r="H226" s="13" t="s">
        <v>120</v>
      </c>
      <c r="I226" s="14">
        <v>8000</v>
      </c>
      <c r="J226" s="14">
        <f t="shared" si="84"/>
        <v>10000</v>
      </c>
      <c r="K226" s="14">
        <f t="shared" si="82"/>
        <v>5000</v>
      </c>
      <c r="L226" s="15"/>
      <c r="M226" s="64"/>
    </row>
    <row r="227" spans="1:13" ht="35.1" customHeight="1" x14ac:dyDescent="0.25">
      <c r="A227" s="9"/>
      <c r="B227" s="10"/>
      <c r="C227" s="10"/>
      <c r="D227" s="10"/>
      <c r="E227" s="10"/>
      <c r="F227" s="10"/>
      <c r="G227" s="12"/>
      <c r="H227" s="13" t="s">
        <v>46</v>
      </c>
      <c r="I227" s="14">
        <v>6000</v>
      </c>
      <c r="J227" s="14">
        <f t="shared" si="84"/>
        <v>7500</v>
      </c>
      <c r="K227" s="14">
        <f t="shared" si="82"/>
        <v>3750</v>
      </c>
      <c r="L227" s="15"/>
      <c r="M227" s="64"/>
    </row>
    <row r="228" spans="1:13" ht="35.1" customHeight="1" x14ac:dyDescent="0.25">
      <c r="A228" s="9"/>
      <c r="B228" s="10"/>
      <c r="C228" s="10"/>
      <c r="D228" s="10"/>
      <c r="E228" s="10"/>
      <c r="F228" s="10"/>
      <c r="G228" s="12"/>
      <c r="H228" s="13" t="s">
        <v>158</v>
      </c>
      <c r="I228" s="14">
        <v>2000</v>
      </c>
      <c r="J228" s="14">
        <f t="shared" si="84"/>
        <v>2500</v>
      </c>
      <c r="K228" s="14">
        <f t="shared" si="82"/>
        <v>1250</v>
      </c>
      <c r="L228" s="15"/>
      <c r="M228" s="64"/>
    </row>
    <row r="229" spans="1:13" ht="35.1" customHeight="1" x14ac:dyDescent="0.25">
      <c r="A229" s="85"/>
      <c r="B229" s="55"/>
      <c r="C229" s="55"/>
      <c r="D229" s="55"/>
      <c r="E229" s="55"/>
      <c r="F229" s="55"/>
      <c r="G229" s="55"/>
      <c r="H229" s="13" t="s">
        <v>132</v>
      </c>
      <c r="I229" s="46">
        <v>6000</v>
      </c>
      <c r="J229" s="14">
        <f t="shared" si="84"/>
        <v>7500</v>
      </c>
      <c r="K229" s="14">
        <f t="shared" si="82"/>
        <v>3750</v>
      </c>
      <c r="L229" s="62"/>
      <c r="M229" s="79"/>
    </row>
    <row r="230" spans="1:13" ht="35.1" customHeight="1" x14ac:dyDescent="0.25">
      <c r="A230" s="85"/>
      <c r="B230" s="55"/>
      <c r="C230" s="55"/>
      <c r="D230" s="55"/>
      <c r="E230" s="55"/>
      <c r="F230" s="55"/>
      <c r="G230" s="55"/>
      <c r="H230" s="13" t="s">
        <v>133</v>
      </c>
      <c r="I230" s="46">
        <v>15000</v>
      </c>
      <c r="J230" s="14">
        <f t="shared" si="84"/>
        <v>18750</v>
      </c>
      <c r="K230" s="14">
        <f t="shared" si="82"/>
        <v>9375</v>
      </c>
      <c r="L230" s="15"/>
      <c r="M230" s="79"/>
    </row>
    <row r="231" spans="1:13" ht="35.1" customHeight="1" x14ac:dyDescent="0.25">
      <c r="A231" s="85"/>
      <c r="B231" s="55"/>
      <c r="C231" s="55"/>
      <c r="D231" s="55"/>
      <c r="E231" s="55"/>
      <c r="F231" s="55"/>
      <c r="G231" s="55"/>
      <c r="H231" s="13" t="s">
        <v>135</v>
      </c>
      <c r="I231" s="46">
        <v>20000</v>
      </c>
      <c r="J231" s="14">
        <f t="shared" si="84"/>
        <v>25000</v>
      </c>
      <c r="K231" s="14">
        <f t="shared" si="82"/>
        <v>12500</v>
      </c>
      <c r="L231" s="15"/>
      <c r="M231" s="79"/>
    </row>
    <row r="232" spans="1:13" ht="39.75" customHeight="1" x14ac:dyDescent="0.25">
      <c r="A232" s="65"/>
      <c r="B232" s="66" t="s">
        <v>231</v>
      </c>
      <c r="C232" s="66" t="s">
        <v>6</v>
      </c>
      <c r="D232" s="66"/>
      <c r="E232" s="115"/>
      <c r="F232" s="66"/>
      <c r="G232" s="67">
        <v>3251306</v>
      </c>
      <c r="H232" s="68" t="s">
        <v>297</v>
      </c>
      <c r="I232" s="69">
        <f>SUM(I233:I234)</f>
        <v>18900</v>
      </c>
      <c r="J232" s="69">
        <f t="shared" ref="J232:K232" si="85">SUM(J233:J234)</f>
        <v>23625</v>
      </c>
      <c r="K232" s="69">
        <f t="shared" si="85"/>
        <v>23625</v>
      </c>
      <c r="L232" s="70" t="s">
        <v>131</v>
      </c>
      <c r="M232" s="71"/>
    </row>
    <row r="233" spans="1:13" ht="35.1" customHeight="1" x14ac:dyDescent="0.25">
      <c r="A233" s="9"/>
      <c r="B233" s="10"/>
      <c r="C233" s="10"/>
      <c r="D233" s="10"/>
      <c r="E233" s="10"/>
      <c r="F233" s="10"/>
      <c r="G233" s="12"/>
      <c r="H233" s="18" t="s">
        <v>255</v>
      </c>
      <c r="I233" s="14">
        <v>4600</v>
      </c>
      <c r="J233" s="14">
        <f t="shared" ref="J233:J239" si="86">I233*1.25</f>
        <v>5750</v>
      </c>
      <c r="K233" s="14">
        <f>I233*1.25</f>
        <v>5750</v>
      </c>
      <c r="L233" s="15"/>
      <c r="M233" s="64"/>
    </row>
    <row r="234" spans="1:13" ht="35.1" customHeight="1" x14ac:dyDescent="0.25">
      <c r="A234" s="9"/>
      <c r="B234" s="10"/>
      <c r="C234" s="12"/>
      <c r="D234" s="12"/>
      <c r="E234" s="12"/>
      <c r="F234" s="12"/>
      <c r="G234" s="12"/>
      <c r="H234" s="18" t="s">
        <v>256</v>
      </c>
      <c r="I234" s="14">
        <v>14300</v>
      </c>
      <c r="J234" s="14">
        <f t="shared" si="86"/>
        <v>17875</v>
      </c>
      <c r="K234" s="14">
        <f>I234*1.25</f>
        <v>17875</v>
      </c>
      <c r="L234" s="15"/>
      <c r="M234" s="64"/>
    </row>
    <row r="235" spans="1:13" ht="35.1" customHeight="1" x14ac:dyDescent="0.25">
      <c r="A235" s="65"/>
      <c r="B235" s="66" t="s">
        <v>145</v>
      </c>
      <c r="C235" s="66" t="s">
        <v>6</v>
      </c>
      <c r="D235" s="66"/>
      <c r="E235" s="66"/>
      <c r="F235" s="66"/>
      <c r="G235" s="67">
        <v>3251307</v>
      </c>
      <c r="H235" s="68" t="s">
        <v>298</v>
      </c>
      <c r="I235" s="69">
        <v>2600</v>
      </c>
      <c r="J235" s="69">
        <f t="shared" si="86"/>
        <v>3250</v>
      </c>
      <c r="K235" s="69">
        <f t="shared" ref="K235:K236" si="87">I235*1.25</f>
        <v>3250</v>
      </c>
      <c r="L235" s="70" t="s">
        <v>131</v>
      </c>
      <c r="M235" s="71"/>
    </row>
    <row r="236" spans="1:13" ht="35.1" customHeight="1" x14ac:dyDescent="0.25">
      <c r="A236" s="65"/>
      <c r="B236" s="66">
        <v>33141580</v>
      </c>
      <c r="C236" s="66" t="s">
        <v>6</v>
      </c>
      <c r="D236" s="66"/>
      <c r="E236" s="66"/>
      <c r="F236" s="66"/>
      <c r="G236" s="67">
        <v>3251308</v>
      </c>
      <c r="H236" s="68" t="s">
        <v>299</v>
      </c>
      <c r="I236" s="69">
        <v>25000</v>
      </c>
      <c r="J236" s="69">
        <f t="shared" si="86"/>
        <v>31250</v>
      </c>
      <c r="K236" s="69">
        <f t="shared" si="87"/>
        <v>31250</v>
      </c>
      <c r="L236" s="70" t="s">
        <v>131</v>
      </c>
      <c r="M236" s="71"/>
    </row>
    <row r="237" spans="1:13" ht="35.1" customHeight="1" x14ac:dyDescent="0.25">
      <c r="A237" s="65"/>
      <c r="B237" s="66">
        <v>33141000</v>
      </c>
      <c r="C237" s="66" t="s">
        <v>6</v>
      </c>
      <c r="D237" s="66"/>
      <c r="E237" s="115"/>
      <c r="F237" s="66"/>
      <c r="G237" s="67">
        <v>3251309</v>
      </c>
      <c r="H237" s="68" t="s">
        <v>300</v>
      </c>
      <c r="I237" s="69">
        <v>25000</v>
      </c>
      <c r="J237" s="69">
        <f t="shared" si="86"/>
        <v>31250</v>
      </c>
      <c r="K237" s="69">
        <f>I237</f>
        <v>25000</v>
      </c>
      <c r="L237" s="70" t="s">
        <v>131</v>
      </c>
      <c r="M237" s="71"/>
    </row>
    <row r="238" spans="1:13" ht="35.1" customHeight="1" x14ac:dyDescent="0.25">
      <c r="A238" s="65"/>
      <c r="B238" s="66" t="s">
        <v>146</v>
      </c>
      <c r="C238" s="66" t="s">
        <v>6</v>
      </c>
      <c r="D238" s="66"/>
      <c r="E238" s="66"/>
      <c r="F238" s="66"/>
      <c r="G238" s="67">
        <v>3251312</v>
      </c>
      <c r="H238" s="68" t="s">
        <v>301</v>
      </c>
      <c r="I238" s="69">
        <v>6000</v>
      </c>
      <c r="J238" s="69">
        <f t="shared" si="86"/>
        <v>7500</v>
      </c>
      <c r="K238" s="69">
        <f>I238*1.25</f>
        <v>7500</v>
      </c>
      <c r="L238" s="70" t="s">
        <v>131</v>
      </c>
      <c r="M238" s="71"/>
    </row>
    <row r="239" spans="1:13" ht="35.1" customHeight="1" x14ac:dyDescent="0.25">
      <c r="A239" s="65"/>
      <c r="B239" s="66" t="s">
        <v>94</v>
      </c>
      <c r="C239" s="66" t="s">
        <v>6</v>
      </c>
      <c r="D239" s="66"/>
      <c r="E239" s="66"/>
      <c r="F239" s="66"/>
      <c r="G239" s="67">
        <v>3251320</v>
      </c>
      <c r="H239" s="68" t="s">
        <v>302</v>
      </c>
      <c r="I239" s="69">
        <v>25000</v>
      </c>
      <c r="J239" s="69">
        <f t="shared" si="86"/>
        <v>31250</v>
      </c>
      <c r="K239" s="69">
        <f>I239</f>
        <v>25000</v>
      </c>
      <c r="L239" s="70" t="s">
        <v>131</v>
      </c>
      <c r="M239" s="71"/>
    </row>
    <row r="240" spans="1:13" ht="35.1" customHeight="1" x14ac:dyDescent="0.25">
      <c r="A240" s="65"/>
      <c r="B240" s="66"/>
      <c r="C240" s="66"/>
      <c r="D240" s="66"/>
      <c r="E240" s="66"/>
      <c r="F240" s="66"/>
      <c r="G240" s="67">
        <v>3251333</v>
      </c>
      <c r="H240" s="68" t="s">
        <v>303</v>
      </c>
      <c r="I240" s="69">
        <f>I241+I244</f>
        <v>135000</v>
      </c>
      <c r="J240" s="69">
        <f t="shared" ref="J240:K240" si="88">J241+J244</f>
        <v>168750</v>
      </c>
      <c r="K240" s="69">
        <f t="shared" si="88"/>
        <v>168750</v>
      </c>
      <c r="L240" s="70"/>
      <c r="M240" s="71"/>
    </row>
    <row r="241" spans="1:13" ht="45" x14ac:dyDescent="0.25">
      <c r="A241" s="47"/>
      <c r="B241" s="49" t="s">
        <v>91</v>
      </c>
      <c r="C241" s="49" t="s">
        <v>7</v>
      </c>
      <c r="D241" s="49" t="s">
        <v>8</v>
      </c>
      <c r="E241" s="50" t="s">
        <v>237</v>
      </c>
      <c r="F241" s="49" t="s">
        <v>9</v>
      </c>
      <c r="G241" s="42">
        <v>3251333</v>
      </c>
      <c r="H241" s="43" t="s">
        <v>335</v>
      </c>
      <c r="I241" s="44">
        <f>SUM(I242:I243)</f>
        <v>60000</v>
      </c>
      <c r="J241" s="44">
        <f t="shared" ref="J241:K241" si="89">SUM(J242:J243)</f>
        <v>75000</v>
      </c>
      <c r="K241" s="44">
        <f t="shared" si="89"/>
        <v>75000</v>
      </c>
      <c r="L241" s="53" t="s">
        <v>131</v>
      </c>
      <c r="M241" s="54" t="s">
        <v>154</v>
      </c>
    </row>
    <row r="242" spans="1:13" ht="47.25" customHeight="1" x14ac:dyDescent="0.25">
      <c r="A242" s="120"/>
      <c r="B242" s="17"/>
      <c r="C242" s="17"/>
      <c r="D242" s="55"/>
      <c r="E242" s="17"/>
      <c r="F242" s="17"/>
      <c r="G242" s="12"/>
      <c r="H242" s="121" t="s">
        <v>195</v>
      </c>
      <c r="I242" s="14">
        <v>20000</v>
      </c>
      <c r="J242" s="14">
        <f>I242*1.25</f>
        <v>25000</v>
      </c>
      <c r="K242" s="14">
        <f>I242*1.25</f>
        <v>25000</v>
      </c>
      <c r="L242" s="15"/>
      <c r="M242" s="122"/>
    </row>
    <row r="243" spans="1:13" ht="35.1" customHeight="1" x14ac:dyDescent="0.25">
      <c r="A243" s="120"/>
      <c r="B243" s="17"/>
      <c r="C243" s="17"/>
      <c r="D243" s="55"/>
      <c r="E243" s="17"/>
      <c r="F243" s="17"/>
      <c r="G243" s="12"/>
      <c r="H243" s="121" t="s">
        <v>196</v>
      </c>
      <c r="I243" s="14">
        <v>40000</v>
      </c>
      <c r="J243" s="14">
        <f>I243*1.25</f>
        <v>50000</v>
      </c>
      <c r="K243" s="14">
        <f>I243*1.25</f>
        <v>50000</v>
      </c>
      <c r="L243" s="15"/>
      <c r="M243" s="122"/>
    </row>
    <row r="244" spans="1:13" ht="45" x14ac:dyDescent="0.25">
      <c r="A244" s="47"/>
      <c r="B244" s="49" t="s">
        <v>91</v>
      </c>
      <c r="C244" s="49" t="s">
        <v>7</v>
      </c>
      <c r="D244" s="49" t="s">
        <v>8</v>
      </c>
      <c r="E244" s="50" t="s">
        <v>237</v>
      </c>
      <c r="F244" s="49" t="s">
        <v>9</v>
      </c>
      <c r="G244" s="42">
        <v>3251333</v>
      </c>
      <c r="H244" s="117" t="s">
        <v>310</v>
      </c>
      <c r="I244" s="44">
        <v>75000</v>
      </c>
      <c r="J244" s="44">
        <f>I244*1.25</f>
        <v>93750</v>
      </c>
      <c r="K244" s="44">
        <f>I244*1.25</f>
        <v>93750</v>
      </c>
      <c r="L244" s="53"/>
      <c r="M244" s="54" t="s">
        <v>154</v>
      </c>
    </row>
    <row r="245" spans="1:13" ht="40.5" customHeight="1" x14ac:dyDescent="0.25">
      <c r="A245" s="65"/>
      <c r="B245" s="66"/>
      <c r="C245" s="66"/>
      <c r="D245" s="66"/>
      <c r="E245" s="123"/>
      <c r="F245" s="66"/>
      <c r="G245" s="67">
        <v>3251335</v>
      </c>
      <c r="H245" s="68" t="s">
        <v>333</v>
      </c>
      <c r="I245" s="69">
        <f>I246</f>
        <v>34000</v>
      </c>
      <c r="J245" s="69">
        <f t="shared" ref="J245:K245" si="90">J246</f>
        <v>42500</v>
      </c>
      <c r="K245" s="69">
        <f t="shared" si="90"/>
        <v>21250</v>
      </c>
      <c r="L245" s="70"/>
      <c r="M245" s="71"/>
    </row>
    <row r="246" spans="1:13" ht="44.25" customHeight="1" x14ac:dyDescent="0.25">
      <c r="A246" s="47"/>
      <c r="B246" s="49" t="s">
        <v>95</v>
      </c>
      <c r="C246" s="49" t="s">
        <v>7</v>
      </c>
      <c r="D246" s="49" t="s">
        <v>82</v>
      </c>
      <c r="E246" s="50" t="s">
        <v>236</v>
      </c>
      <c r="F246" s="49" t="s">
        <v>12</v>
      </c>
      <c r="G246" s="42">
        <v>3251335</v>
      </c>
      <c r="H246" s="117" t="s">
        <v>334</v>
      </c>
      <c r="I246" s="44">
        <f>I247+I248</f>
        <v>34000</v>
      </c>
      <c r="J246" s="44">
        <f t="shared" ref="J246:K246" si="91">J247+J248</f>
        <v>42500</v>
      </c>
      <c r="K246" s="44">
        <f t="shared" si="91"/>
        <v>21250</v>
      </c>
      <c r="L246" s="53" t="s">
        <v>131</v>
      </c>
      <c r="M246" s="54" t="s">
        <v>154</v>
      </c>
    </row>
    <row r="247" spans="1:13" ht="28.5" customHeight="1" x14ac:dyDescent="0.25">
      <c r="A247" s="33"/>
      <c r="B247" s="34"/>
      <c r="C247" s="34"/>
      <c r="D247" s="34"/>
      <c r="E247" s="35"/>
      <c r="F247" s="34"/>
      <c r="G247" s="36"/>
      <c r="H247" s="86" t="s">
        <v>336</v>
      </c>
      <c r="I247" s="46">
        <v>24000</v>
      </c>
      <c r="J247" s="46">
        <f>I247*1.25</f>
        <v>30000</v>
      </c>
      <c r="K247" s="14">
        <f>I247*1.25/2</f>
        <v>15000</v>
      </c>
      <c r="L247" s="62"/>
      <c r="M247" s="16"/>
    </row>
    <row r="248" spans="1:13" ht="27.75" customHeight="1" x14ac:dyDescent="0.25">
      <c r="A248" s="33"/>
      <c r="B248" s="34"/>
      <c r="C248" s="34"/>
      <c r="D248" s="34"/>
      <c r="E248" s="35"/>
      <c r="F248" s="34"/>
      <c r="G248" s="36"/>
      <c r="H248" s="86" t="s">
        <v>337</v>
      </c>
      <c r="I248" s="46">
        <v>10000</v>
      </c>
      <c r="J248" s="46">
        <f>I248*1.25</f>
        <v>12500</v>
      </c>
      <c r="K248" s="14">
        <f>I248*1.25/2</f>
        <v>6250</v>
      </c>
      <c r="L248" s="62"/>
      <c r="M248" s="16"/>
    </row>
    <row r="249" spans="1:13" ht="35.1" customHeight="1" x14ac:dyDescent="0.25">
      <c r="A249" s="65"/>
      <c r="B249" s="66" t="s">
        <v>95</v>
      </c>
      <c r="C249" s="66" t="s">
        <v>6</v>
      </c>
      <c r="D249" s="66"/>
      <c r="E249" s="66"/>
      <c r="F249" s="66"/>
      <c r="G249" s="67">
        <v>3251337</v>
      </c>
      <c r="H249" s="68" t="s">
        <v>304</v>
      </c>
      <c r="I249" s="69">
        <v>19000</v>
      </c>
      <c r="J249" s="69">
        <f>I249*1.25</f>
        <v>23750</v>
      </c>
      <c r="K249" s="69">
        <f>I249*1.25</f>
        <v>23750</v>
      </c>
      <c r="L249" s="70" t="s">
        <v>131</v>
      </c>
      <c r="M249" s="71"/>
    </row>
    <row r="250" spans="1:13" ht="35.1" customHeight="1" x14ac:dyDescent="0.25">
      <c r="A250" s="65"/>
      <c r="B250" s="66" t="s">
        <v>130</v>
      </c>
      <c r="C250" s="66" t="s">
        <v>6</v>
      </c>
      <c r="D250" s="66"/>
      <c r="E250" s="123"/>
      <c r="F250" s="66"/>
      <c r="G250" s="67">
        <v>3251338</v>
      </c>
      <c r="H250" s="68" t="s">
        <v>305</v>
      </c>
      <c r="I250" s="69">
        <v>25000</v>
      </c>
      <c r="J250" s="69">
        <f>I250*1.25</f>
        <v>31250</v>
      </c>
      <c r="K250" s="69">
        <f>I250*1.25</f>
        <v>31250</v>
      </c>
      <c r="L250" s="70" t="s">
        <v>131</v>
      </c>
      <c r="M250" s="71"/>
    </row>
    <row r="251" spans="1:13" ht="35.1" customHeight="1" x14ac:dyDescent="0.25">
      <c r="A251" s="65"/>
      <c r="B251" s="66"/>
      <c r="C251" s="66"/>
      <c r="D251" s="66"/>
      <c r="E251" s="66"/>
      <c r="F251" s="66"/>
      <c r="G251" s="67">
        <v>3251340</v>
      </c>
      <c r="H251" s="68" t="s">
        <v>306</v>
      </c>
      <c r="I251" s="69">
        <f>I252</f>
        <v>24000</v>
      </c>
      <c r="J251" s="69">
        <f t="shared" ref="J251:K251" si="92">J252</f>
        <v>30000</v>
      </c>
      <c r="K251" s="69">
        <f t="shared" si="92"/>
        <v>30000</v>
      </c>
      <c r="L251" s="70"/>
      <c r="M251" s="71"/>
    </row>
    <row r="252" spans="1:13" s="111" customFormat="1" ht="35.1" customHeight="1" x14ac:dyDescent="0.25">
      <c r="A252" s="124"/>
      <c r="B252" s="125" t="s">
        <v>93</v>
      </c>
      <c r="C252" s="125" t="s">
        <v>6</v>
      </c>
      <c r="D252" s="125"/>
      <c r="E252" s="125"/>
      <c r="F252" s="125"/>
      <c r="G252" s="126">
        <v>3251340</v>
      </c>
      <c r="H252" s="127" t="s">
        <v>171</v>
      </c>
      <c r="I252" s="128">
        <v>24000</v>
      </c>
      <c r="J252" s="128">
        <f>I252*1.25</f>
        <v>30000</v>
      </c>
      <c r="K252" s="128">
        <f>I252*1.25</f>
        <v>30000</v>
      </c>
      <c r="L252" s="129" t="s">
        <v>131</v>
      </c>
      <c r="M252" s="130"/>
    </row>
    <row r="253" spans="1:13" ht="45" x14ac:dyDescent="0.25">
      <c r="A253" s="65"/>
      <c r="B253" s="66" t="s">
        <v>90</v>
      </c>
      <c r="C253" s="66" t="s">
        <v>7</v>
      </c>
      <c r="D253" s="66" t="s">
        <v>8</v>
      </c>
      <c r="E253" s="115" t="s">
        <v>237</v>
      </c>
      <c r="F253" s="66" t="s">
        <v>9</v>
      </c>
      <c r="G253" s="67">
        <v>3251341</v>
      </c>
      <c r="H253" s="68" t="s">
        <v>296</v>
      </c>
      <c r="I253" s="69">
        <f>SUM(I254:I261)</f>
        <v>74000</v>
      </c>
      <c r="J253" s="69">
        <f t="shared" ref="J253:K253" si="93">SUM(J254:J261)</f>
        <v>92500</v>
      </c>
      <c r="K253" s="69">
        <f t="shared" si="93"/>
        <v>74000</v>
      </c>
      <c r="L253" s="70" t="s">
        <v>131</v>
      </c>
      <c r="M253" s="71" t="s">
        <v>154</v>
      </c>
    </row>
    <row r="254" spans="1:13" ht="35.1" customHeight="1" x14ac:dyDescent="0.25">
      <c r="A254" s="9"/>
      <c r="B254" s="10"/>
      <c r="C254" s="10"/>
      <c r="D254" s="10"/>
      <c r="E254" s="10"/>
      <c r="F254" s="10"/>
      <c r="G254" s="12"/>
      <c r="H254" s="18" t="s">
        <v>33</v>
      </c>
      <c r="I254" s="14">
        <v>5000</v>
      </c>
      <c r="J254" s="14">
        <f>I254*1.25</f>
        <v>6250</v>
      </c>
      <c r="K254" s="14">
        <f>I254</f>
        <v>5000</v>
      </c>
      <c r="L254" s="15"/>
      <c r="M254" s="64"/>
    </row>
    <row r="255" spans="1:13" ht="35.1" customHeight="1" x14ac:dyDescent="0.25">
      <c r="A255" s="9"/>
      <c r="B255" s="10"/>
      <c r="C255" s="10"/>
      <c r="D255" s="10"/>
      <c r="E255" s="10"/>
      <c r="F255" s="10"/>
      <c r="G255" s="12"/>
      <c r="H255" s="18" t="s">
        <v>197</v>
      </c>
      <c r="I255" s="14">
        <v>25000</v>
      </c>
      <c r="J255" s="14">
        <f t="shared" ref="J255:J261" si="94">I255*1.25</f>
        <v>31250</v>
      </c>
      <c r="K255" s="14">
        <f t="shared" ref="K255:K261" si="95">I255</f>
        <v>25000</v>
      </c>
      <c r="L255" s="15"/>
      <c r="M255" s="64"/>
    </row>
    <row r="256" spans="1:13" ht="35.1" customHeight="1" x14ac:dyDescent="0.25">
      <c r="A256" s="9"/>
      <c r="B256" s="10"/>
      <c r="C256" s="10"/>
      <c r="D256" s="10"/>
      <c r="E256" s="10"/>
      <c r="F256" s="10"/>
      <c r="G256" s="12"/>
      <c r="H256" s="18" t="s">
        <v>32</v>
      </c>
      <c r="I256" s="14">
        <v>6000</v>
      </c>
      <c r="J256" s="14">
        <f t="shared" si="94"/>
        <v>7500</v>
      </c>
      <c r="K256" s="14">
        <f t="shared" si="95"/>
        <v>6000</v>
      </c>
      <c r="L256" s="15"/>
      <c r="M256" s="64"/>
    </row>
    <row r="257" spans="1:13" ht="35.1" customHeight="1" x14ac:dyDescent="0.25">
      <c r="A257" s="9"/>
      <c r="B257" s="10"/>
      <c r="C257" s="10"/>
      <c r="D257" s="10"/>
      <c r="E257" s="10"/>
      <c r="F257" s="10"/>
      <c r="G257" s="12"/>
      <c r="H257" s="18" t="s">
        <v>198</v>
      </c>
      <c r="I257" s="14">
        <v>6000</v>
      </c>
      <c r="J257" s="14">
        <f t="shared" si="94"/>
        <v>7500</v>
      </c>
      <c r="K257" s="14">
        <f t="shared" si="95"/>
        <v>6000</v>
      </c>
      <c r="L257" s="15"/>
      <c r="M257" s="64"/>
    </row>
    <row r="258" spans="1:13" ht="35.1" customHeight="1" x14ac:dyDescent="0.25">
      <c r="A258" s="9"/>
      <c r="B258" s="10"/>
      <c r="C258" s="10"/>
      <c r="D258" s="10"/>
      <c r="E258" s="10"/>
      <c r="F258" s="10"/>
      <c r="G258" s="12"/>
      <c r="H258" s="18" t="s">
        <v>204</v>
      </c>
      <c r="I258" s="14">
        <v>9000</v>
      </c>
      <c r="J258" s="14">
        <f t="shared" si="94"/>
        <v>11250</v>
      </c>
      <c r="K258" s="14">
        <f t="shared" si="95"/>
        <v>9000</v>
      </c>
      <c r="L258" s="15"/>
      <c r="M258" s="64"/>
    </row>
    <row r="259" spans="1:13" ht="35.1" customHeight="1" x14ac:dyDescent="0.25">
      <c r="A259" s="9"/>
      <c r="B259" s="10"/>
      <c r="C259" s="10"/>
      <c r="D259" s="10"/>
      <c r="E259" s="10"/>
      <c r="F259" s="10"/>
      <c r="G259" s="12"/>
      <c r="H259" s="18" t="s">
        <v>141</v>
      </c>
      <c r="I259" s="14">
        <v>13000</v>
      </c>
      <c r="J259" s="14">
        <f t="shared" si="94"/>
        <v>16250</v>
      </c>
      <c r="K259" s="14">
        <f t="shared" si="95"/>
        <v>13000</v>
      </c>
      <c r="L259" s="15"/>
      <c r="M259" s="64"/>
    </row>
    <row r="260" spans="1:13" ht="35.1" customHeight="1" x14ac:dyDescent="0.25">
      <c r="A260" s="9"/>
      <c r="B260" s="10"/>
      <c r="C260" s="10"/>
      <c r="D260" s="10"/>
      <c r="E260" s="10"/>
      <c r="F260" s="10"/>
      <c r="G260" s="12"/>
      <c r="H260" s="18" t="s">
        <v>84</v>
      </c>
      <c r="I260" s="14">
        <v>8000</v>
      </c>
      <c r="J260" s="14">
        <f t="shared" si="94"/>
        <v>10000</v>
      </c>
      <c r="K260" s="14">
        <f t="shared" si="95"/>
        <v>8000</v>
      </c>
      <c r="L260" s="15"/>
      <c r="M260" s="64"/>
    </row>
    <row r="261" spans="1:13" ht="35.1" customHeight="1" x14ac:dyDescent="0.25">
      <c r="A261" s="9"/>
      <c r="B261" s="10"/>
      <c r="C261" s="10"/>
      <c r="D261" s="10"/>
      <c r="E261" s="10"/>
      <c r="F261" s="10"/>
      <c r="G261" s="12"/>
      <c r="H261" s="18" t="s">
        <v>266</v>
      </c>
      <c r="I261" s="14">
        <v>2000</v>
      </c>
      <c r="J261" s="14">
        <f t="shared" si="94"/>
        <v>2500</v>
      </c>
      <c r="K261" s="14">
        <f t="shared" si="95"/>
        <v>2000</v>
      </c>
      <c r="L261" s="15"/>
      <c r="M261" s="64"/>
    </row>
    <row r="262" spans="1:13" ht="35.1" customHeight="1" x14ac:dyDescent="0.25">
      <c r="A262" s="108"/>
      <c r="B262" s="26"/>
      <c r="C262" s="26"/>
      <c r="D262" s="26"/>
      <c r="E262" s="26"/>
      <c r="F262" s="26"/>
      <c r="G262" s="27">
        <v>3293</v>
      </c>
      <c r="H262" s="28" t="s">
        <v>144</v>
      </c>
      <c r="I262" s="29">
        <f>I263</f>
        <v>18000</v>
      </c>
      <c r="J262" s="29">
        <f t="shared" ref="J262:K262" si="96">J263</f>
        <v>22500</v>
      </c>
      <c r="K262" s="29">
        <f t="shared" si="96"/>
        <v>22500</v>
      </c>
      <c r="L262" s="30"/>
      <c r="M262" s="31"/>
    </row>
    <row r="263" spans="1:13" ht="35.1" customHeight="1" x14ac:dyDescent="0.25">
      <c r="A263" s="9"/>
      <c r="B263" s="10" t="s">
        <v>147</v>
      </c>
      <c r="C263" s="10" t="s">
        <v>6</v>
      </c>
      <c r="D263" s="10"/>
      <c r="E263" s="10"/>
      <c r="F263" s="10"/>
      <c r="G263" s="12">
        <v>32931</v>
      </c>
      <c r="H263" s="18" t="s">
        <v>150</v>
      </c>
      <c r="I263" s="14">
        <v>18000</v>
      </c>
      <c r="J263" s="14">
        <f>I263*1.25</f>
        <v>22500</v>
      </c>
      <c r="K263" s="14">
        <f>I263*1.25</f>
        <v>22500</v>
      </c>
      <c r="L263" s="15" t="s">
        <v>131</v>
      </c>
      <c r="M263" s="64"/>
    </row>
    <row r="264" spans="1:13" s="111" customFormat="1" ht="35.1" customHeight="1" x14ac:dyDescent="0.25">
      <c r="A264" s="25"/>
      <c r="B264" s="26"/>
      <c r="C264" s="26"/>
      <c r="D264" s="26"/>
      <c r="E264" s="26"/>
      <c r="F264" s="26"/>
      <c r="G264" s="27">
        <v>3299</v>
      </c>
      <c r="H264" s="28" t="s">
        <v>210</v>
      </c>
      <c r="I264" s="29">
        <f>I265</f>
        <v>5000</v>
      </c>
      <c r="J264" s="29">
        <f t="shared" ref="J264:K264" si="97">J265</f>
        <v>6250</v>
      </c>
      <c r="K264" s="29">
        <f t="shared" si="97"/>
        <v>5975</v>
      </c>
      <c r="L264" s="29"/>
      <c r="M264" s="31"/>
    </row>
    <row r="265" spans="1:13" ht="35.1" customHeight="1" thickBot="1" x14ac:dyDescent="0.3">
      <c r="A265" s="131"/>
      <c r="B265" s="132" t="s">
        <v>201</v>
      </c>
      <c r="C265" s="132" t="s">
        <v>6</v>
      </c>
      <c r="D265" s="132"/>
      <c r="E265" s="132"/>
      <c r="F265" s="132"/>
      <c r="G265" s="133"/>
      <c r="H265" s="134" t="s">
        <v>203</v>
      </c>
      <c r="I265" s="135">
        <v>5000</v>
      </c>
      <c r="J265" s="135">
        <f>I265*1.25</f>
        <v>6250</v>
      </c>
      <c r="K265" s="135">
        <f>I265*1.195</f>
        <v>5975</v>
      </c>
      <c r="L265" s="136" t="s">
        <v>131</v>
      </c>
      <c r="M265" s="137"/>
    </row>
    <row r="266" spans="1:13" ht="35.1" customHeight="1" thickTop="1" thickBot="1" x14ac:dyDescent="0.3">
      <c r="A266" s="138"/>
      <c r="B266" s="139"/>
      <c r="C266" s="139"/>
      <c r="D266" s="139"/>
      <c r="E266" s="139"/>
      <c r="F266" s="139"/>
      <c r="G266" s="140"/>
      <c r="H266" s="141" t="s">
        <v>81</v>
      </c>
      <c r="I266" s="142">
        <f>I264+I262+I175+I174+I167+I164+I159+I147+I134+I118+I107+I104+I100+I46+I41+I35+I31+I29+I20+I16+I14+I11+I10+I8+I5</f>
        <v>4286700</v>
      </c>
      <c r="J266" s="142">
        <f t="shared" ref="J266:K266" si="98">J264+J262+J175+J174+J167+J164+J159+J147+J134+J118+J107+J104+J100+J46+J41+J35+J31+J29+J20+J16+J14+J11+J10+J8+J5</f>
        <v>5281235</v>
      </c>
      <c r="K266" s="142">
        <f t="shared" si="98"/>
        <v>3468634.166666667</v>
      </c>
      <c r="L266" s="142"/>
      <c r="M266" s="143"/>
    </row>
    <row r="267" spans="1:13" ht="29.25" customHeight="1" thickTop="1" x14ac:dyDescent="0.25"/>
  </sheetData>
  <mergeCells count="1">
    <mergeCell ref="A2:M2"/>
  </mergeCells>
  <pageMargins left="0.70866141732283472" right="0.70866141732283472" top="0.62992125984251968" bottom="0.55118110236220474" header="0.31496062992125984" footer="0.31496062992125984"/>
  <pageSetup paperSize="9" scale="49" fitToHeight="0" orientation="landscape" verticalDpi="0" r:id="rId1"/>
  <headerFooter>
    <oddHeader>&amp;LUpravno vijeće
17.12.2025.&amp;CPlan nabave materijala, energije i usluga za 2026. godinu&amp;R70. sjednica 
Točka 4. dnevnog reda</oddHeader>
    <oddFooter>&amp;LNastavni zavod za javno zdravstvo Dr. Andrija Štampar&amp;C&amp;A &amp;K00-004(sk/am)&amp;R&amp;P/&amp;N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07E5-D1E2-4184-905F-E056D9A50937}">
  <sheetPr>
    <pageSetUpPr fitToPage="1"/>
  </sheetPr>
  <dimension ref="A1:M107"/>
  <sheetViews>
    <sheetView zoomScale="86" zoomScaleNormal="86" workbookViewId="0"/>
  </sheetViews>
  <sheetFormatPr defaultRowHeight="15" x14ac:dyDescent="0.25"/>
  <cols>
    <col min="1" max="5" width="15.7109375" style="101" customWidth="1"/>
    <col min="6" max="6" width="20.7109375" style="101" customWidth="1"/>
    <col min="7" max="7" width="15.7109375" style="101" customWidth="1"/>
    <col min="8" max="8" width="60.7109375" style="144" customWidth="1"/>
    <col min="9" max="11" width="15.7109375" style="165" customWidth="1"/>
    <col min="12" max="12" width="15.7109375" style="101" customWidth="1"/>
    <col min="13" max="13" width="25.7109375" style="104" customWidth="1"/>
    <col min="14" max="16" width="9.140625" style="104" customWidth="1"/>
    <col min="17" max="16384" width="9.140625" style="104"/>
  </cols>
  <sheetData>
    <row r="1" spans="1:13" s="6" customFormat="1" ht="15" customHeight="1" thickBot="1" x14ac:dyDescent="0.3">
      <c r="A1" s="1"/>
      <c r="B1" s="2"/>
      <c r="C1" s="1"/>
      <c r="D1" s="1"/>
      <c r="E1" s="3"/>
      <c r="F1" s="1"/>
      <c r="G1" s="1"/>
      <c r="H1" s="8"/>
      <c r="I1" s="4">
        <f>I3-I106</f>
        <v>0</v>
      </c>
      <c r="J1" s="4">
        <f>J3-J106</f>
        <v>0</v>
      </c>
      <c r="K1" s="4">
        <f>K3-K106</f>
        <v>0</v>
      </c>
      <c r="L1" s="5"/>
      <c r="M1" s="2"/>
    </row>
    <row r="2" spans="1:13" ht="24.95" customHeight="1" thickTop="1" thickBot="1" x14ac:dyDescent="0.3">
      <c r="A2" s="202" t="s">
        <v>451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4"/>
    </row>
    <row r="3" spans="1:13" s="6" customFormat="1" ht="15" customHeight="1" thickTop="1" thickBot="1" x14ac:dyDescent="0.3">
      <c r="A3" s="1"/>
      <c r="B3" s="2"/>
      <c r="C3" s="1"/>
      <c r="D3" s="1"/>
      <c r="E3" s="3"/>
      <c r="F3" s="1"/>
      <c r="G3" s="1"/>
      <c r="H3" s="7"/>
      <c r="I3" s="4">
        <f>SUM(I15:I35)+I38+I39+I44+I45+I51+I52+I55+I58+I59+SUM(I61:I69)+SUM(I71:I73)+SUM(I75:I81)+SUM(I84:I89)+SUM(I91:I100)+SUM(I102:I105)+I41+SUM(I7:I12)+I53+I47</f>
        <v>2461360</v>
      </c>
      <c r="J3" s="4">
        <f t="shared" ref="J3:K3" si="0">SUM(J15:J35)+J38+J39+J44+J45+J51+J52+J55+J58+J59+SUM(J61:J69)+SUM(J71:J73)+SUM(J75:J81)+SUM(J84:J89)+SUM(J91:J100)+SUM(J102:J105)+J41+SUM(J7:J12)+J53+J47</f>
        <v>3076700</v>
      </c>
      <c r="K3" s="4">
        <f t="shared" si="0"/>
        <v>2164987</v>
      </c>
      <c r="L3" s="5"/>
      <c r="M3" s="2"/>
    </row>
    <row r="4" spans="1:13" s="101" customFormat="1" ht="75.75" thickTop="1" x14ac:dyDescent="0.25">
      <c r="A4" s="145" t="s">
        <v>134</v>
      </c>
      <c r="B4" s="146" t="s">
        <v>0</v>
      </c>
      <c r="C4" s="146" t="s">
        <v>1</v>
      </c>
      <c r="D4" s="146" t="s">
        <v>2</v>
      </c>
      <c r="E4" s="147" t="s">
        <v>3</v>
      </c>
      <c r="F4" s="146" t="s">
        <v>244</v>
      </c>
      <c r="G4" s="146" t="s">
        <v>245</v>
      </c>
      <c r="H4" s="148" t="s">
        <v>4</v>
      </c>
      <c r="I4" s="149" t="s">
        <v>311</v>
      </c>
      <c r="J4" s="149" t="s">
        <v>246</v>
      </c>
      <c r="K4" s="149" t="s">
        <v>238</v>
      </c>
      <c r="L4" s="149" t="s">
        <v>128</v>
      </c>
      <c r="M4" s="150" t="s">
        <v>129</v>
      </c>
    </row>
    <row r="5" spans="1:13" s="101" customFormat="1" ht="34.5" customHeight="1" x14ac:dyDescent="0.25">
      <c r="A5" s="166"/>
      <c r="B5" s="20"/>
      <c r="C5" s="20"/>
      <c r="D5" s="20"/>
      <c r="E5" s="167"/>
      <c r="F5" s="20"/>
      <c r="G5" s="27">
        <v>3224236</v>
      </c>
      <c r="H5" s="28" t="s">
        <v>51</v>
      </c>
      <c r="I5" s="175">
        <f>I6</f>
        <v>57500</v>
      </c>
      <c r="J5" s="175">
        <f t="shared" ref="J5:K5" si="1">J6</f>
        <v>71875</v>
      </c>
      <c r="K5" s="175">
        <f t="shared" si="1"/>
        <v>57500</v>
      </c>
      <c r="L5" s="168"/>
      <c r="M5" s="24"/>
    </row>
    <row r="6" spans="1:13" s="101" customFormat="1" ht="34.5" customHeight="1" x14ac:dyDescent="0.25">
      <c r="A6" s="169" t="s">
        <v>467</v>
      </c>
      <c r="B6" s="49" t="s">
        <v>192</v>
      </c>
      <c r="C6" s="49" t="s">
        <v>7</v>
      </c>
      <c r="D6" s="49" t="s">
        <v>82</v>
      </c>
      <c r="E6" s="50"/>
      <c r="F6" s="49" t="s">
        <v>12</v>
      </c>
      <c r="G6" s="42">
        <v>3224236</v>
      </c>
      <c r="H6" s="43" t="s">
        <v>52</v>
      </c>
      <c r="I6" s="44">
        <f>SUM(I7:I12)</f>
        <v>57500</v>
      </c>
      <c r="J6" s="44">
        <f t="shared" ref="J6:K6" si="2">SUM(J7:J12)</f>
        <v>71875</v>
      </c>
      <c r="K6" s="44">
        <f t="shared" si="2"/>
        <v>57500</v>
      </c>
      <c r="L6" s="170" t="s">
        <v>131</v>
      </c>
      <c r="M6" s="171"/>
    </row>
    <row r="7" spans="1:13" s="101" customFormat="1" ht="38.25" customHeight="1" x14ac:dyDescent="0.25">
      <c r="A7" s="172"/>
      <c r="B7" s="55"/>
      <c r="C7" s="55"/>
      <c r="D7" s="55"/>
      <c r="E7" s="55"/>
      <c r="F7" s="55"/>
      <c r="G7" s="45"/>
      <c r="H7" s="13" t="s">
        <v>124</v>
      </c>
      <c r="I7" s="46">
        <v>13000</v>
      </c>
      <c r="J7" s="176">
        <f>I7*1.25</f>
        <v>16250</v>
      </c>
      <c r="K7" s="176">
        <f>I7</f>
        <v>13000</v>
      </c>
      <c r="L7" s="173"/>
      <c r="M7" s="174"/>
    </row>
    <row r="8" spans="1:13" s="101" customFormat="1" ht="46.5" customHeight="1" x14ac:dyDescent="0.25">
      <c r="A8" s="172"/>
      <c r="B8" s="55"/>
      <c r="C8" s="55"/>
      <c r="D8" s="55"/>
      <c r="E8" s="55"/>
      <c r="F8" s="55"/>
      <c r="G8" s="45"/>
      <c r="H8" s="13" t="s">
        <v>125</v>
      </c>
      <c r="I8" s="46">
        <v>16000</v>
      </c>
      <c r="J8" s="176">
        <f t="shared" ref="J8:J12" si="3">I8*1.25</f>
        <v>20000</v>
      </c>
      <c r="K8" s="176">
        <f t="shared" ref="K8:K12" si="4">I8</f>
        <v>16000</v>
      </c>
      <c r="L8" s="173"/>
      <c r="M8" s="174"/>
    </row>
    <row r="9" spans="1:13" s="101" customFormat="1" ht="48.75" customHeight="1" x14ac:dyDescent="0.25">
      <c r="A9" s="172"/>
      <c r="B9" s="55"/>
      <c r="C9" s="55"/>
      <c r="D9" s="55"/>
      <c r="E9" s="55"/>
      <c r="F9" s="55"/>
      <c r="G9" s="45"/>
      <c r="H9" s="13" t="s">
        <v>85</v>
      </c>
      <c r="I9" s="46">
        <v>6300</v>
      </c>
      <c r="J9" s="176">
        <f t="shared" si="3"/>
        <v>7875</v>
      </c>
      <c r="K9" s="176">
        <f t="shared" si="4"/>
        <v>6300</v>
      </c>
      <c r="L9" s="173"/>
      <c r="M9" s="174"/>
    </row>
    <row r="10" spans="1:13" s="101" customFormat="1" ht="33.75" customHeight="1" x14ac:dyDescent="0.25">
      <c r="A10" s="172"/>
      <c r="B10" s="55"/>
      <c r="C10" s="55"/>
      <c r="D10" s="55"/>
      <c r="E10" s="55"/>
      <c r="F10" s="55"/>
      <c r="G10" s="45"/>
      <c r="H10" s="13" t="s">
        <v>86</v>
      </c>
      <c r="I10" s="46">
        <v>9500</v>
      </c>
      <c r="J10" s="176">
        <f t="shared" si="3"/>
        <v>11875</v>
      </c>
      <c r="K10" s="176">
        <f t="shared" si="4"/>
        <v>9500</v>
      </c>
      <c r="L10" s="173"/>
      <c r="M10" s="174"/>
    </row>
    <row r="11" spans="1:13" s="101" customFormat="1" ht="27" customHeight="1" x14ac:dyDescent="0.25">
      <c r="A11" s="172"/>
      <c r="B11" s="55"/>
      <c r="C11" s="55"/>
      <c r="D11" s="55"/>
      <c r="E11" s="55"/>
      <c r="F11" s="55"/>
      <c r="G11" s="45"/>
      <c r="H11" s="13" t="s">
        <v>53</v>
      </c>
      <c r="I11" s="46">
        <v>9000</v>
      </c>
      <c r="J11" s="176">
        <f t="shared" si="3"/>
        <v>11250</v>
      </c>
      <c r="K11" s="176">
        <f t="shared" si="4"/>
        <v>9000</v>
      </c>
      <c r="L11" s="173"/>
      <c r="M11" s="174"/>
    </row>
    <row r="12" spans="1:13" s="101" customFormat="1" ht="35.25" customHeight="1" x14ac:dyDescent="0.25">
      <c r="A12" s="172"/>
      <c r="B12" s="55"/>
      <c r="C12" s="55"/>
      <c r="D12" s="55"/>
      <c r="E12" s="55"/>
      <c r="F12" s="55"/>
      <c r="G12" s="45"/>
      <c r="H12" s="13" t="s">
        <v>193</v>
      </c>
      <c r="I12" s="46">
        <v>3700</v>
      </c>
      <c r="J12" s="176">
        <f t="shared" si="3"/>
        <v>4625</v>
      </c>
      <c r="K12" s="176">
        <f t="shared" si="4"/>
        <v>3700</v>
      </c>
      <c r="L12" s="173"/>
      <c r="M12" s="174"/>
    </row>
    <row r="13" spans="1:13" s="181" customFormat="1" ht="35.25" customHeight="1" x14ac:dyDescent="0.25">
      <c r="A13" s="166"/>
      <c r="B13" s="26"/>
      <c r="C13" s="26"/>
      <c r="D13" s="26"/>
      <c r="E13" s="26"/>
      <c r="F13" s="26"/>
      <c r="G13" s="27">
        <v>32322</v>
      </c>
      <c r="H13" s="28" t="s">
        <v>65</v>
      </c>
      <c r="I13" s="29">
        <f>I14</f>
        <v>191150</v>
      </c>
      <c r="J13" s="29">
        <f t="shared" ref="J13:K13" si="5">J14</f>
        <v>238937.5</v>
      </c>
      <c r="K13" s="29">
        <f t="shared" si="5"/>
        <v>191150</v>
      </c>
      <c r="L13" s="168"/>
      <c r="M13" s="24"/>
    </row>
    <row r="14" spans="1:13" ht="45" customHeight="1" x14ac:dyDescent="0.25">
      <c r="A14" s="80" t="s">
        <v>409</v>
      </c>
      <c r="B14" s="49" t="s">
        <v>101</v>
      </c>
      <c r="C14" s="49" t="s">
        <v>7</v>
      </c>
      <c r="D14" s="49" t="s">
        <v>82</v>
      </c>
      <c r="E14" s="50"/>
      <c r="F14" s="49" t="s">
        <v>12</v>
      </c>
      <c r="G14" s="42">
        <v>32322</v>
      </c>
      <c r="H14" s="43" t="s">
        <v>169</v>
      </c>
      <c r="I14" s="81">
        <f>SUM(I15:I35)</f>
        <v>191150</v>
      </c>
      <c r="J14" s="81">
        <f t="shared" ref="J14:K14" si="6">SUM(J15:J35)</f>
        <v>238937.5</v>
      </c>
      <c r="K14" s="81">
        <f t="shared" si="6"/>
        <v>191150</v>
      </c>
      <c r="L14" s="53" t="s">
        <v>131</v>
      </c>
      <c r="M14" s="151"/>
    </row>
    <row r="15" spans="1:13" ht="45" customHeight="1" x14ac:dyDescent="0.25">
      <c r="A15" s="85"/>
      <c r="B15" s="55"/>
      <c r="C15" s="55"/>
      <c r="D15" s="55"/>
      <c r="E15" s="55"/>
      <c r="F15" s="55"/>
      <c r="G15" s="55"/>
      <c r="H15" s="13" t="s">
        <v>410</v>
      </c>
      <c r="I15" s="46">
        <v>31500</v>
      </c>
      <c r="J15" s="46">
        <f t="shared" ref="J15:J35" si="7">I15*1.25</f>
        <v>39375</v>
      </c>
      <c r="K15" s="46">
        <f>I15</f>
        <v>31500</v>
      </c>
      <c r="L15" s="62"/>
      <c r="M15" s="152"/>
    </row>
    <row r="16" spans="1:13" ht="45" customHeight="1" x14ac:dyDescent="0.25">
      <c r="A16" s="85"/>
      <c r="B16" s="55"/>
      <c r="C16" s="55"/>
      <c r="D16" s="55"/>
      <c r="E16" s="55"/>
      <c r="F16" s="55"/>
      <c r="G16" s="55"/>
      <c r="H16" s="13" t="s">
        <v>411</v>
      </c>
      <c r="I16" s="46">
        <v>50000</v>
      </c>
      <c r="J16" s="46">
        <f t="shared" si="7"/>
        <v>62500</v>
      </c>
      <c r="K16" s="46">
        <f t="shared" ref="K16:K35" si="8">I16</f>
        <v>50000</v>
      </c>
      <c r="L16" s="62"/>
      <c r="M16" s="152"/>
    </row>
    <row r="17" spans="1:13" ht="45" customHeight="1" x14ac:dyDescent="0.25">
      <c r="A17" s="85"/>
      <c r="B17" s="55"/>
      <c r="C17" s="55"/>
      <c r="D17" s="55"/>
      <c r="E17" s="55"/>
      <c r="F17" s="55"/>
      <c r="G17" s="55"/>
      <c r="H17" s="13" t="s">
        <v>412</v>
      </c>
      <c r="I17" s="46">
        <v>10000</v>
      </c>
      <c r="J17" s="46">
        <f t="shared" si="7"/>
        <v>12500</v>
      </c>
      <c r="K17" s="46">
        <f t="shared" si="8"/>
        <v>10000</v>
      </c>
      <c r="L17" s="62"/>
      <c r="M17" s="152"/>
    </row>
    <row r="18" spans="1:13" ht="45" customHeight="1" x14ac:dyDescent="0.25">
      <c r="A18" s="85"/>
      <c r="B18" s="55"/>
      <c r="C18" s="55"/>
      <c r="D18" s="55"/>
      <c r="E18" s="55"/>
      <c r="F18" s="55"/>
      <c r="G18" s="55"/>
      <c r="H18" s="13" t="s">
        <v>413</v>
      </c>
      <c r="I18" s="46">
        <v>12500</v>
      </c>
      <c r="J18" s="46">
        <f t="shared" si="7"/>
        <v>15625</v>
      </c>
      <c r="K18" s="46">
        <f t="shared" si="8"/>
        <v>12500</v>
      </c>
      <c r="L18" s="62"/>
      <c r="M18" s="152"/>
    </row>
    <row r="19" spans="1:13" ht="45" customHeight="1" x14ac:dyDescent="0.25">
      <c r="A19" s="85"/>
      <c r="B19" s="55"/>
      <c r="C19" s="55"/>
      <c r="D19" s="55"/>
      <c r="E19" s="55"/>
      <c r="F19" s="55"/>
      <c r="G19" s="55"/>
      <c r="H19" s="13" t="s">
        <v>414</v>
      </c>
      <c r="I19" s="46">
        <v>2850</v>
      </c>
      <c r="J19" s="46">
        <f t="shared" si="7"/>
        <v>3562.5</v>
      </c>
      <c r="K19" s="46">
        <f t="shared" si="8"/>
        <v>2850</v>
      </c>
      <c r="L19" s="62"/>
      <c r="M19" s="152"/>
    </row>
    <row r="20" spans="1:13" ht="45" customHeight="1" x14ac:dyDescent="0.25">
      <c r="A20" s="85"/>
      <c r="B20" s="55"/>
      <c r="C20" s="55"/>
      <c r="D20" s="55"/>
      <c r="E20" s="55"/>
      <c r="F20" s="55"/>
      <c r="G20" s="55"/>
      <c r="H20" s="13" t="s">
        <v>415</v>
      </c>
      <c r="I20" s="46">
        <v>5000</v>
      </c>
      <c r="J20" s="46">
        <f t="shared" si="7"/>
        <v>6250</v>
      </c>
      <c r="K20" s="46">
        <f t="shared" si="8"/>
        <v>5000</v>
      </c>
      <c r="L20" s="62"/>
      <c r="M20" s="152"/>
    </row>
    <row r="21" spans="1:13" ht="45" customHeight="1" x14ac:dyDescent="0.25">
      <c r="A21" s="85"/>
      <c r="B21" s="55"/>
      <c r="C21" s="55"/>
      <c r="D21" s="55"/>
      <c r="E21" s="55"/>
      <c r="F21" s="55"/>
      <c r="G21" s="55"/>
      <c r="H21" s="13" t="s">
        <v>416</v>
      </c>
      <c r="I21" s="46">
        <v>750</v>
      </c>
      <c r="J21" s="46">
        <f t="shared" si="7"/>
        <v>937.5</v>
      </c>
      <c r="K21" s="46">
        <f t="shared" si="8"/>
        <v>750</v>
      </c>
      <c r="L21" s="62"/>
      <c r="M21" s="152"/>
    </row>
    <row r="22" spans="1:13" ht="45" customHeight="1" x14ac:dyDescent="0.25">
      <c r="A22" s="85"/>
      <c r="B22" s="55"/>
      <c r="C22" s="55"/>
      <c r="D22" s="55"/>
      <c r="E22" s="55"/>
      <c r="F22" s="55"/>
      <c r="G22" s="55"/>
      <c r="H22" s="13" t="s">
        <v>417</v>
      </c>
      <c r="I22" s="46">
        <v>900</v>
      </c>
      <c r="J22" s="46">
        <f t="shared" si="7"/>
        <v>1125</v>
      </c>
      <c r="K22" s="46">
        <f t="shared" si="8"/>
        <v>900</v>
      </c>
      <c r="L22" s="62"/>
      <c r="M22" s="152"/>
    </row>
    <row r="23" spans="1:13" ht="45" customHeight="1" x14ac:dyDescent="0.25">
      <c r="A23" s="85"/>
      <c r="B23" s="55"/>
      <c r="C23" s="55"/>
      <c r="D23" s="55"/>
      <c r="E23" s="55"/>
      <c r="F23" s="55"/>
      <c r="G23" s="55"/>
      <c r="H23" s="86" t="s">
        <v>418</v>
      </c>
      <c r="I23" s="46">
        <v>2000</v>
      </c>
      <c r="J23" s="46">
        <f t="shared" si="7"/>
        <v>2500</v>
      </c>
      <c r="K23" s="46">
        <f t="shared" si="8"/>
        <v>2000</v>
      </c>
      <c r="L23" s="62"/>
      <c r="M23" s="152"/>
    </row>
    <row r="24" spans="1:13" ht="45" customHeight="1" x14ac:dyDescent="0.25">
      <c r="A24" s="85"/>
      <c r="B24" s="55"/>
      <c r="C24" s="55"/>
      <c r="D24" s="55"/>
      <c r="E24" s="55"/>
      <c r="F24" s="55"/>
      <c r="G24" s="55"/>
      <c r="H24" s="86" t="s">
        <v>419</v>
      </c>
      <c r="I24" s="46">
        <v>1000</v>
      </c>
      <c r="J24" s="46">
        <f t="shared" si="7"/>
        <v>1250</v>
      </c>
      <c r="K24" s="46">
        <f t="shared" si="8"/>
        <v>1000</v>
      </c>
      <c r="L24" s="62"/>
      <c r="M24" s="152"/>
    </row>
    <row r="25" spans="1:13" ht="45" customHeight="1" x14ac:dyDescent="0.25">
      <c r="A25" s="85"/>
      <c r="B25" s="55"/>
      <c r="C25" s="55"/>
      <c r="D25" s="55"/>
      <c r="E25" s="55"/>
      <c r="F25" s="55"/>
      <c r="G25" s="55"/>
      <c r="H25" s="86" t="s">
        <v>420</v>
      </c>
      <c r="I25" s="46">
        <v>27500</v>
      </c>
      <c r="J25" s="46">
        <f t="shared" si="7"/>
        <v>34375</v>
      </c>
      <c r="K25" s="46">
        <f t="shared" si="8"/>
        <v>27500</v>
      </c>
      <c r="L25" s="62"/>
      <c r="M25" s="152"/>
    </row>
    <row r="26" spans="1:13" ht="45" customHeight="1" x14ac:dyDescent="0.25">
      <c r="A26" s="85"/>
      <c r="B26" s="55"/>
      <c r="C26" s="55"/>
      <c r="D26" s="55"/>
      <c r="E26" s="55"/>
      <c r="F26" s="55"/>
      <c r="G26" s="55"/>
      <c r="H26" s="13" t="s">
        <v>421</v>
      </c>
      <c r="I26" s="46">
        <v>5000</v>
      </c>
      <c r="J26" s="46">
        <f t="shared" si="7"/>
        <v>6250</v>
      </c>
      <c r="K26" s="46">
        <f t="shared" si="8"/>
        <v>5000</v>
      </c>
      <c r="L26" s="62"/>
      <c r="M26" s="152"/>
    </row>
    <row r="27" spans="1:13" ht="45" customHeight="1" x14ac:dyDescent="0.25">
      <c r="A27" s="85"/>
      <c r="B27" s="55"/>
      <c r="C27" s="55"/>
      <c r="D27" s="55"/>
      <c r="E27" s="55"/>
      <c r="F27" s="55"/>
      <c r="G27" s="55"/>
      <c r="H27" s="86" t="s">
        <v>422</v>
      </c>
      <c r="I27" s="46">
        <v>2050</v>
      </c>
      <c r="J27" s="46">
        <f t="shared" si="7"/>
        <v>2562.5</v>
      </c>
      <c r="K27" s="46">
        <f t="shared" si="8"/>
        <v>2050</v>
      </c>
      <c r="L27" s="62"/>
      <c r="M27" s="152"/>
    </row>
    <row r="28" spans="1:13" ht="45" customHeight="1" x14ac:dyDescent="0.25">
      <c r="A28" s="85"/>
      <c r="B28" s="55"/>
      <c r="C28" s="55"/>
      <c r="D28" s="55"/>
      <c r="E28" s="55"/>
      <c r="F28" s="55"/>
      <c r="G28" s="55"/>
      <c r="H28" s="13" t="s">
        <v>423</v>
      </c>
      <c r="I28" s="46">
        <v>23000</v>
      </c>
      <c r="J28" s="46">
        <f t="shared" si="7"/>
        <v>28750</v>
      </c>
      <c r="K28" s="46">
        <f t="shared" si="8"/>
        <v>23000</v>
      </c>
      <c r="L28" s="62"/>
      <c r="M28" s="152"/>
    </row>
    <row r="29" spans="1:13" ht="45" customHeight="1" x14ac:dyDescent="0.25">
      <c r="A29" s="85"/>
      <c r="B29" s="55"/>
      <c r="C29" s="55"/>
      <c r="D29" s="55"/>
      <c r="E29" s="55"/>
      <c r="F29" s="55"/>
      <c r="G29" s="55"/>
      <c r="H29" s="86" t="s">
        <v>426</v>
      </c>
      <c r="I29" s="46">
        <v>2000</v>
      </c>
      <c r="J29" s="46">
        <f t="shared" si="7"/>
        <v>2500</v>
      </c>
      <c r="K29" s="46">
        <f t="shared" si="8"/>
        <v>2000</v>
      </c>
      <c r="L29" s="46"/>
      <c r="M29" s="152"/>
    </row>
    <row r="30" spans="1:13" ht="45" customHeight="1" x14ac:dyDescent="0.25">
      <c r="A30" s="85"/>
      <c r="B30" s="55"/>
      <c r="C30" s="55"/>
      <c r="D30" s="55"/>
      <c r="E30" s="55"/>
      <c r="F30" s="55"/>
      <c r="G30" s="55"/>
      <c r="H30" s="86" t="s">
        <v>427</v>
      </c>
      <c r="I30" s="46">
        <v>4000</v>
      </c>
      <c r="J30" s="46">
        <f t="shared" si="7"/>
        <v>5000</v>
      </c>
      <c r="K30" s="46">
        <f t="shared" si="8"/>
        <v>4000</v>
      </c>
      <c r="L30" s="46"/>
      <c r="M30" s="152"/>
    </row>
    <row r="31" spans="1:13" ht="45" customHeight="1" x14ac:dyDescent="0.25">
      <c r="A31" s="85"/>
      <c r="B31" s="55"/>
      <c r="C31" s="55"/>
      <c r="D31" s="55"/>
      <c r="E31" s="55"/>
      <c r="F31" s="55"/>
      <c r="G31" s="55"/>
      <c r="H31" s="86" t="s">
        <v>428</v>
      </c>
      <c r="I31" s="46">
        <v>4000</v>
      </c>
      <c r="J31" s="46">
        <f t="shared" si="7"/>
        <v>5000</v>
      </c>
      <c r="K31" s="46">
        <f t="shared" si="8"/>
        <v>4000</v>
      </c>
      <c r="L31" s="46"/>
      <c r="M31" s="152"/>
    </row>
    <row r="32" spans="1:13" ht="45" customHeight="1" x14ac:dyDescent="0.25">
      <c r="A32" s="85"/>
      <c r="B32" s="55"/>
      <c r="C32" s="55"/>
      <c r="D32" s="55"/>
      <c r="E32" s="55"/>
      <c r="F32" s="55"/>
      <c r="G32" s="55"/>
      <c r="H32" s="86" t="s">
        <v>429</v>
      </c>
      <c r="I32" s="46">
        <v>200</v>
      </c>
      <c r="J32" s="46">
        <f t="shared" si="7"/>
        <v>250</v>
      </c>
      <c r="K32" s="46">
        <f t="shared" si="8"/>
        <v>200</v>
      </c>
      <c r="L32" s="46"/>
      <c r="M32" s="152"/>
    </row>
    <row r="33" spans="1:13" ht="45" customHeight="1" x14ac:dyDescent="0.25">
      <c r="A33" s="85"/>
      <c r="B33" s="55"/>
      <c r="C33" s="55"/>
      <c r="D33" s="55"/>
      <c r="E33" s="55"/>
      <c r="F33" s="55"/>
      <c r="G33" s="55"/>
      <c r="H33" s="86" t="s">
        <v>430</v>
      </c>
      <c r="I33" s="46">
        <v>1850</v>
      </c>
      <c r="J33" s="46">
        <f t="shared" si="7"/>
        <v>2312.5</v>
      </c>
      <c r="K33" s="46">
        <f t="shared" si="8"/>
        <v>1850</v>
      </c>
      <c r="L33" s="46"/>
      <c r="M33" s="152"/>
    </row>
    <row r="34" spans="1:13" ht="45" customHeight="1" x14ac:dyDescent="0.25">
      <c r="A34" s="85"/>
      <c r="B34" s="55"/>
      <c r="C34" s="55"/>
      <c r="D34" s="55"/>
      <c r="E34" s="55"/>
      <c r="F34" s="55"/>
      <c r="G34" s="55"/>
      <c r="H34" s="13" t="s">
        <v>431</v>
      </c>
      <c r="I34" s="46">
        <v>1500</v>
      </c>
      <c r="J34" s="46">
        <f t="shared" si="7"/>
        <v>1875</v>
      </c>
      <c r="K34" s="46">
        <f t="shared" si="8"/>
        <v>1500</v>
      </c>
      <c r="L34" s="46"/>
      <c r="M34" s="152"/>
    </row>
    <row r="35" spans="1:13" ht="45" customHeight="1" x14ac:dyDescent="0.25">
      <c r="A35" s="85"/>
      <c r="B35" s="55"/>
      <c r="C35" s="55"/>
      <c r="D35" s="55"/>
      <c r="E35" s="55"/>
      <c r="F35" s="55"/>
      <c r="G35" s="55"/>
      <c r="H35" s="13" t="s">
        <v>434</v>
      </c>
      <c r="I35" s="46">
        <v>3550</v>
      </c>
      <c r="J35" s="46">
        <f t="shared" si="7"/>
        <v>4437.5</v>
      </c>
      <c r="K35" s="46">
        <f t="shared" si="8"/>
        <v>3550</v>
      </c>
      <c r="L35" s="46"/>
      <c r="M35" s="152"/>
    </row>
    <row r="36" spans="1:13" ht="45" customHeight="1" x14ac:dyDescent="0.25">
      <c r="A36" s="25"/>
      <c r="B36" s="26"/>
      <c r="C36" s="26"/>
      <c r="D36" s="26"/>
      <c r="E36" s="26"/>
      <c r="F36" s="26"/>
      <c r="G36" s="27">
        <v>3234</v>
      </c>
      <c r="H36" s="28" t="s">
        <v>70</v>
      </c>
      <c r="I36" s="29">
        <f>I37</f>
        <v>124500</v>
      </c>
      <c r="J36" s="29">
        <f t="shared" ref="J36:K36" si="9">J37</f>
        <v>155625</v>
      </c>
      <c r="K36" s="29">
        <f t="shared" si="9"/>
        <v>148777.5</v>
      </c>
      <c r="L36" s="29"/>
      <c r="M36" s="31"/>
    </row>
    <row r="37" spans="1:13" ht="45" customHeight="1" x14ac:dyDescent="0.25">
      <c r="A37" s="47" t="s">
        <v>437</v>
      </c>
      <c r="B37" s="49" t="s">
        <v>436</v>
      </c>
      <c r="C37" s="49" t="s">
        <v>7</v>
      </c>
      <c r="D37" s="49" t="s">
        <v>82</v>
      </c>
      <c r="E37" s="49"/>
      <c r="F37" s="49" t="s">
        <v>12</v>
      </c>
      <c r="G37" s="42">
        <v>32342</v>
      </c>
      <c r="H37" s="43" t="s">
        <v>438</v>
      </c>
      <c r="I37" s="44">
        <f>SUM(I38:I39)</f>
        <v>124500</v>
      </c>
      <c r="J37" s="44">
        <f t="shared" ref="J37:K37" si="10">SUM(J38:J39)</f>
        <v>155625</v>
      </c>
      <c r="K37" s="44">
        <f t="shared" si="10"/>
        <v>148777.5</v>
      </c>
      <c r="L37" s="44"/>
      <c r="M37" s="54"/>
    </row>
    <row r="38" spans="1:13" ht="45" customHeight="1" x14ac:dyDescent="0.25">
      <c r="A38" s="9"/>
      <c r="B38" s="10"/>
      <c r="C38" s="10"/>
      <c r="D38" s="10"/>
      <c r="E38" s="10"/>
      <c r="F38" s="10"/>
      <c r="G38" s="12"/>
      <c r="H38" s="18" t="s">
        <v>439</v>
      </c>
      <c r="I38" s="14">
        <v>116500</v>
      </c>
      <c r="J38" s="14">
        <f t="shared" ref="J38:J39" si="11">I38*1.25</f>
        <v>145625</v>
      </c>
      <c r="K38" s="46">
        <f>I38*1.195</f>
        <v>139217.5</v>
      </c>
      <c r="L38" s="38"/>
      <c r="M38" s="58"/>
    </row>
    <row r="39" spans="1:13" ht="45" customHeight="1" x14ac:dyDescent="0.25">
      <c r="A39" s="33"/>
      <c r="B39" s="34"/>
      <c r="C39" s="34"/>
      <c r="D39" s="34"/>
      <c r="E39" s="34"/>
      <c r="F39" s="34"/>
      <c r="G39" s="36"/>
      <c r="H39" s="18" t="s">
        <v>440</v>
      </c>
      <c r="I39" s="46">
        <v>8000</v>
      </c>
      <c r="J39" s="14">
        <f t="shared" si="11"/>
        <v>10000</v>
      </c>
      <c r="K39" s="46">
        <f>I39*1.195</f>
        <v>9560</v>
      </c>
      <c r="L39" s="38"/>
      <c r="M39" s="58"/>
    </row>
    <row r="40" spans="1:13" ht="45" customHeight="1" x14ac:dyDescent="0.25">
      <c r="A40" s="25"/>
      <c r="B40" s="26"/>
      <c r="C40" s="26"/>
      <c r="D40" s="26"/>
      <c r="E40" s="26"/>
      <c r="F40" s="26"/>
      <c r="G40" s="27">
        <v>3235</v>
      </c>
      <c r="H40" s="28" t="s">
        <v>115</v>
      </c>
      <c r="I40" s="29">
        <f>I41+I42</f>
        <v>809360</v>
      </c>
      <c r="J40" s="29">
        <f t="shared" ref="J40:K40" si="12">J41+J42</f>
        <v>1011700</v>
      </c>
      <c r="K40" s="29">
        <f t="shared" si="12"/>
        <v>225020</v>
      </c>
      <c r="L40" s="29"/>
      <c r="M40" s="31"/>
    </row>
    <row r="41" spans="1:13" ht="45" customHeight="1" x14ac:dyDescent="0.25">
      <c r="A41" s="65" t="s">
        <v>458</v>
      </c>
      <c r="B41" s="66" t="s">
        <v>459</v>
      </c>
      <c r="C41" s="66" t="s">
        <v>7</v>
      </c>
      <c r="D41" s="66" t="s">
        <v>8</v>
      </c>
      <c r="E41" s="66"/>
      <c r="F41" s="66" t="s">
        <v>460</v>
      </c>
      <c r="G41" s="67">
        <v>32355</v>
      </c>
      <c r="H41" s="68" t="s">
        <v>461</v>
      </c>
      <c r="I41" s="69">
        <v>785360</v>
      </c>
      <c r="J41" s="69">
        <v>981700</v>
      </c>
      <c r="K41" s="69">
        <v>196340</v>
      </c>
      <c r="L41" s="70" t="s">
        <v>131</v>
      </c>
      <c r="M41" s="71"/>
    </row>
    <row r="42" spans="1:13" ht="45" customHeight="1" x14ac:dyDescent="0.25">
      <c r="A42" s="65"/>
      <c r="B42" s="66"/>
      <c r="C42" s="66"/>
      <c r="D42" s="66"/>
      <c r="E42" s="66"/>
      <c r="F42" s="66"/>
      <c r="G42" s="67">
        <v>32354</v>
      </c>
      <c r="H42" s="68" t="s">
        <v>138</v>
      </c>
      <c r="I42" s="69">
        <f>I43</f>
        <v>24000</v>
      </c>
      <c r="J42" s="69">
        <f t="shared" ref="J42:K42" si="13">J43</f>
        <v>30000</v>
      </c>
      <c r="K42" s="69">
        <f t="shared" si="13"/>
        <v>28680</v>
      </c>
      <c r="L42" s="69"/>
      <c r="M42" s="71"/>
    </row>
    <row r="43" spans="1:13" ht="45" customHeight="1" x14ac:dyDescent="0.25">
      <c r="A43" s="47" t="s">
        <v>441</v>
      </c>
      <c r="B43" s="49" t="s">
        <v>442</v>
      </c>
      <c r="C43" s="49" t="s">
        <v>7</v>
      </c>
      <c r="D43" s="49" t="s">
        <v>82</v>
      </c>
      <c r="E43" s="49"/>
      <c r="F43" s="49" t="s">
        <v>12</v>
      </c>
      <c r="G43" s="42"/>
      <c r="H43" s="43" t="s">
        <v>443</v>
      </c>
      <c r="I43" s="44">
        <f>SUM(I44:I45)</f>
        <v>24000</v>
      </c>
      <c r="J43" s="44">
        <f t="shared" ref="J43:K43" si="14">SUM(J44:J45)</f>
        <v>30000</v>
      </c>
      <c r="K43" s="44">
        <f t="shared" si="14"/>
        <v>28680</v>
      </c>
      <c r="L43" s="44"/>
      <c r="M43" s="54"/>
    </row>
    <row r="44" spans="1:13" ht="45" customHeight="1" x14ac:dyDescent="0.25">
      <c r="A44" s="9"/>
      <c r="B44" s="10"/>
      <c r="C44" s="12"/>
      <c r="D44" s="12"/>
      <c r="E44" s="112"/>
      <c r="F44" s="12"/>
      <c r="G44" s="12"/>
      <c r="H44" s="100" t="s">
        <v>444</v>
      </c>
      <c r="I44" s="14">
        <v>20000</v>
      </c>
      <c r="J44" s="46">
        <f>I44*1.25</f>
        <v>25000</v>
      </c>
      <c r="K44" s="46">
        <f>I44*1.195</f>
        <v>23900</v>
      </c>
      <c r="L44" s="38"/>
      <c r="M44" s="58"/>
    </row>
    <row r="45" spans="1:13" ht="45" customHeight="1" x14ac:dyDescent="0.25">
      <c r="A45" s="60"/>
      <c r="B45" s="55"/>
      <c r="C45" s="55"/>
      <c r="D45" s="55"/>
      <c r="E45" s="55"/>
      <c r="F45" s="55"/>
      <c r="G45" s="45"/>
      <c r="H45" s="13" t="s">
        <v>445</v>
      </c>
      <c r="I45" s="46">
        <v>4000</v>
      </c>
      <c r="J45" s="46">
        <f>I45*1.25</f>
        <v>5000</v>
      </c>
      <c r="K45" s="46">
        <f>I45*1.195</f>
        <v>4780</v>
      </c>
      <c r="L45" s="38"/>
      <c r="M45" s="58"/>
    </row>
    <row r="46" spans="1:13" ht="45" customHeight="1" x14ac:dyDescent="0.25">
      <c r="A46" s="195"/>
      <c r="B46" s="196"/>
      <c r="C46" s="196"/>
      <c r="D46" s="196"/>
      <c r="E46" s="196"/>
      <c r="F46" s="196"/>
      <c r="G46" s="197">
        <v>32369</v>
      </c>
      <c r="H46" s="198" t="s">
        <v>476</v>
      </c>
      <c r="I46" s="199">
        <f>I47</f>
        <v>70000</v>
      </c>
      <c r="J46" s="199">
        <f t="shared" ref="J46:K46" si="15">J47</f>
        <v>87500</v>
      </c>
      <c r="K46" s="199">
        <f t="shared" si="15"/>
        <v>87500</v>
      </c>
      <c r="L46" s="200"/>
      <c r="M46" s="201"/>
    </row>
    <row r="47" spans="1:13" ht="90" x14ac:dyDescent="0.25">
      <c r="A47" s="187"/>
      <c r="B47" s="188" t="s">
        <v>477</v>
      </c>
      <c r="C47" s="188" t="s">
        <v>478</v>
      </c>
      <c r="D47" s="188" t="s">
        <v>82</v>
      </c>
      <c r="E47" s="189"/>
      <c r="F47" s="188"/>
      <c r="G47" s="190">
        <v>323691</v>
      </c>
      <c r="H47" s="191" t="s">
        <v>479</v>
      </c>
      <c r="I47" s="192">
        <v>70000</v>
      </c>
      <c r="J47" s="192">
        <f>I47*1.25</f>
        <v>87500</v>
      </c>
      <c r="K47" s="192">
        <f>I47*1.25</f>
        <v>87500</v>
      </c>
      <c r="L47" s="193" t="s">
        <v>131</v>
      </c>
      <c r="M47" s="194"/>
    </row>
    <row r="48" spans="1:13" ht="45" customHeight="1" x14ac:dyDescent="0.25">
      <c r="A48" s="25"/>
      <c r="B48" s="26"/>
      <c r="C48" s="26"/>
      <c r="D48" s="26"/>
      <c r="E48" s="26"/>
      <c r="F48" s="26"/>
      <c r="G48" s="27">
        <v>3238</v>
      </c>
      <c r="H48" s="28" t="s">
        <v>160</v>
      </c>
      <c r="I48" s="29">
        <f>I49</f>
        <v>165000</v>
      </c>
      <c r="J48" s="29">
        <f t="shared" ref="J48:K49" si="16">J49</f>
        <v>206250</v>
      </c>
      <c r="K48" s="29">
        <f t="shared" si="16"/>
        <v>165000</v>
      </c>
      <c r="L48" s="29"/>
      <c r="M48" s="31"/>
    </row>
    <row r="49" spans="1:13" ht="45" customHeight="1" x14ac:dyDescent="0.25">
      <c r="A49" s="65"/>
      <c r="B49" s="66"/>
      <c r="C49" s="66"/>
      <c r="D49" s="66"/>
      <c r="E49" s="66"/>
      <c r="F49" s="66"/>
      <c r="G49" s="67">
        <v>32389</v>
      </c>
      <c r="H49" s="68" t="s">
        <v>161</v>
      </c>
      <c r="I49" s="69">
        <f>I50</f>
        <v>165000</v>
      </c>
      <c r="J49" s="69">
        <f t="shared" si="16"/>
        <v>206250</v>
      </c>
      <c r="K49" s="69">
        <f t="shared" si="16"/>
        <v>165000</v>
      </c>
      <c r="L49" s="69"/>
      <c r="M49" s="71"/>
    </row>
    <row r="50" spans="1:13" ht="45" customHeight="1" x14ac:dyDescent="0.25">
      <c r="A50" s="124" t="s">
        <v>446</v>
      </c>
      <c r="B50" s="125" t="s">
        <v>447</v>
      </c>
      <c r="C50" s="125" t="s">
        <v>7</v>
      </c>
      <c r="D50" s="125" t="s">
        <v>82</v>
      </c>
      <c r="E50" s="153"/>
      <c r="F50" s="125" t="s">
        <v>12</v>
      </c>
      <c r="G50" s="126">
        <v>32389</v>
      </c>
      <c r="H50" s="127" t="s">
        <v>448</v>
      </c>
      <c r="I50" s="154">
        <f>SUM(I51:I52)</f>
        <v>165000</v>
      </c>
      <c r="J50" s="154">
        <f t="shared" ref="J50:K50" si="17">SUM(J51:J52)</f>
        <v>206250</v>
      </c>
      <c r="K50" s="154">
        <f t="shared" si="17"/>
        <v>165000</v>
      </c>
      <c r="L50" s="128"/>
      <c r="M50" s="130"/>
    </row>
    <row r="51" spans="1:13" ht="45" customHeight="1" x14ac:dyDescent="0.25">
      <c r="A51" s="33"/>
      <c r="B51" s="55"/>
      <c r="C51" s="55"/>
      <c r="D51" s="55"/>
      <c r="E51" s="61"/>
      <c r="F51" s="55"/>
      <c r="G51" s="45"/>
      <c r="H51" s="13" t="s">
        <v>449</v>
      </c>
      <c r="I51" s="83">
        <v>41000</v>
      </c>
      <c r="J51" s="46">
        <f>I51*1.25</f>
        <v>51250</v>
      </c>
      <c r="K51" s="46">
        <f>I51</f>
        <v>41000</v>
      </c>
      <c r="L51" s="38"/>
      <c r="M51" s="58"/>
    </row>
    <row r="52" spans="1:13" ht="45" customHeight="1" x14ac:dyDescent="0.25">
      <c r="A52" s="33"/>
      <c r="B52" s="55"/>
      <c r="C52" s="55"/>
      <c r="D52" s="55"/>
      <c r="E52" s="61"/>
      <c r="F52" s="55"/>
      <c r="G52" s="45"/>
      <c r="H52" s="13" t="s">
        <v>450</v>
      </c>
      <c r="I52" s="83">
        <v>124000</v>
      </c>
      <c r="J52" s="46">
        <f>I52*1.25</f>
        <v>155000</v>
      </c>
      <c r="K52" s="46">
        <f>I52</f>
        <v>124000</v>
      </c>
      <c r="L52" s="38"/>
      <c r="M52" s="58"/>
    </row>
    <row r="53" spans="1:13" ht="45" customHeight="1" x14ac:dyDescent="0.25">
      <c r="A53" s="25" t="s">
        <v>471</v>
      </c>
      <c r="B53" s="26" t="s">
        <v>109</v>
      </c>
      <c r="C53" s="26" t="s">
        <v>7</v>
      </c>
      <c r="D53" s="26" t="s">
        <v>82</v>
      </c>
      <c r="E53" s="98"/>
      <c r="F53" s="26" t="s">
        <v>12</v>
      </c>
      <c r="G53" s="27">
        <v>32396</v>
      </c>
      <c r="H53" s="28" t="s">
        <v>77</v>
      </c>
      <c r="I53" s="29">
        <v>94500</v>
      </c>
      <c r="J53" s="29">
        <f>I53*1.25</f>
        <v>118125</v>
      </c>
      <c r="K53" s="29">
        <f>I53*1.195</f>
        <v>112927.5</v>
      </c>
      <c r="L53" s="30" t="s">
        <v>131</v>
      </c>
      <c r="M53" s="31" t="s">
        <v>154</v>
      </c>
    </row>
    <row r="54" spans="1:13" ht="45" customHeight="1" x14ac:dyDescent="0.25">
      <c r="A54" s="25"/>
      <c r="B54" s="26"/>
      <c r="C54" s="26"/>
      <c r="D54" s="26"/>
      <c r="E54" s="26"/>
      <c r="F54" s="26"/>
      <c r="G54" s="27">
        <v>32399</v>
      </c>
      <c r="H54" s="28" t="s">
        <v>153</v>
      </c>
      <c r="I54" s="29">
        <f>I55</f>
        <v>4100</v>
      </c>
      <c r="J54" s="29">
        <f t="shared" ref="J54:K54" si="18">J55</f>
        <v>5125</v>
      </c>
      <c r="K54" s="29">
        <f t="shared" si="18"/>
        <v>4899.5</v>
      </c>
      <c r="L54" s="29"/>
      <c r="M54" s="31"/>
    </row>
    <row r="55" spans="1:13" ht="45" customHeight="1" x14ac:dyDescent="0.25">
      <c r="A55" s="9" t="s">
        <v>452</v>
      </c>
      <c r="B55" s="10" t="s">
        <v>453</v>
      </c>
      <c r="C55" s="10" t="s">
        <v>6</v>
      </c>
      <c r="D55" s="10"/>
      <c r="E55" s="10"/>
      <c r="F55" s="10"/>
      <c r="G55" s="12">
        <v>323997</v>
      </c>
      <c r="H55" s="18" t="s">
        <v>454</v>
      </c>
      <c r="I55" s="14">
        <v>4100</v>
      </c>
      <c r="J55" s="46">
        <f>I55*1.25</f>
        <v>5125</v>
      </c>
      <c r="K55" s="46">
        <f>I55*1.195</f>
        <v>4899.5</v>
      </c>
      <c r="L55" s="38"/>
      <c r="M55" s="58"/>
    </row>
    <row r="56" spans="1:13" ht="45" customHeight="1" x14ac:dyDescent="0.25">
      <c r="A56" s="25"/>
      <c r="B56" s="26"/>
      <c r="C56" s="26"/>
      <c r="D56" s="26"/>
      <c r="E56" s="26"/>
      <c r="F56" s="26"/>
      <c r="G56" s="27">
        <v>32513</v>
      </c>
      <c r="H56" s="28" t="s">
        <v>294</v>
      </c>
      <c r="I56" s="29">
        <f>I57+I60+I70+I74+I82+I101</f>
        <v>945250</v>
      </c>
      <c r="J56" s="29">
        <f t="shared" ref="J56:K56" si="19">J57+J60+J70+J74+J82+J101</f>
        <v>1181562.5</v>
      </c>
      <c r="K56" s="29">
        <f t="shared" si="19"/>
        <v>1172212.5</v>
      </c>
      <c r="L56" s="30"/>
      <c r="M56" s="78"/>
    </row>
    <row r="57" spans="1:13" ht="45" customHeight="1" x14ac:dyDescent="0.25">
      <c r="A57" s="65" t="s">
        <v>354</v>
      </c>
      <c r="B57" s="66" t="s">
        <v>91</v>
      </c>
      <c r="C57" s="66" t="s">
        <v>7</v>
      </c>
      <c r="D57" s="66" t="s">
        <v>82</v>
      </c>
      <c r="E57" s="66"/>
      <c r="F57" s="66" t="s">
        <v>12</v>
      </c>
      <c r="G57" s="67">
        <v>3251304</v>
      </c>
      <c r="H57" s="68" t="s">
        <v>355</v>
      </c>
      <c r="I57" s="69">
        <f>SUM(I58:I59)</f>
        <v>32500</v>
      </c>
      <c r="J57" s="69">
        <f t="shared" ref="J57:K57" si="20">SUM(J58:J59)</f>
        <v>40625</v>
      </c>
      <c r="K57" s="69">
        <f t="shared" si="20"/>
        <v>40625</v>
      </c>
      <c r="L57" s="155" t="s">
        <v>131</v>
      </c>
      <c r="M57" s="156"/>
    </row>
    <row r="58" spans="1:13" ht="45" customHeight="1" x14ac:dyDescent="0.25">
      <c r="A58" s="60"/>
      <c r="B58" s="55"/>
      <c r="C58" s="55"/>
      <c r="D58" s="55"/>
      <c r="E58" s="55"/>
      <c r="F58" s="55"/>
      <c r="G58" s="45"/>
      <c r="H58" s="13" t="s">
        <v>356</v>
      </c>
      <c r="I58" s="46">
        <v>29700</v>
      </c>
      <c r="J58" s="14">
        <f>I58*1.25</f>
        <v>37125</v>
      </c>
      <c r="K58" s="14">
        <f>I58*1.25</f>
        <v>37125</v>
      </c>
      <c r="L58" s="15"/>
      <c r="M58" s="64"/>
    </row>
    <row r="59" spans="1:13" ht="45" customHeight="1" x14ac:dyDescent="0.25">
      <c r="A59" s="9"/>
      <c r="B59" s="10"/>
      <c r="C59" s="10"/>
      <c r="D59" s="10"/>
      <c r="E59" s="10"/>
      <c r="F59" s="10"/>
      <c r="G59" s="12"/>
      <c r="H59" s="18" t="s">
        <v>357</v>
      </c>
      <c r="I59" s="46">
        <v>2800</v>
      </c>
      <c r="J59" s="14">
        <f>I59*1.25</f>
        <v>3500</v>
      </c>
      <c r="K59" s="14">
        <f>I59*1.25</f>
        <v>3500</v>
      </c>
      <c r="L59" s="15"/>
      <c r="M59" s="64"/>
    </row>
    <row r="60" spans="1:13" ht="45" customHeight="1" x14ac:dyDescent="0.25">
      <c r="A60" s="65" t="s">
        <v>358</v>
      </c>
      <c r="B60" s="66" t="s">
        <v>231</v>
      </c>
      <c r="C60" s="66" t="s">
        <v>7</v>
      </c>
      <c r="D60" s="66" t="s">
        <v>82</v>
      </c>
      <c r="E60" s="115"/>
      <c r="F60" s="66" t="s">
        <v>12</v>
      </c>
      <c r="G60" s="67">
        <v>3251306</v>
      </c>
      <c r="H60" s="68" t="s">
        <v>297</v>
      </c>
      <c r="I60" s="69">
        <f>SUM(I61:I69)</f>
        <v>132500</v>
      </c>
      <c r="J60" s="69">
        <f t="shared" ref="J60:K60" si="21">SUM(J61:J69)</f>
        <v>165625</v>
      </c>
      <c r="K60" s="69">
        <f t="shared" si="21"/>
        <v>165625</v>
      </c>
      <c r="L60" s="70" t="s">
        <v>131</v>
      </c>
      <c r="M60" s="71"/>
    </row>
    <row r="61" spans="1:13" ht="45" customHeight="1" x14ac:dyDescent="0.25">
      <c r="A61" s="9"/>
      <c r="B61" s="10"/>
      <c r="C61" s="10"/>
      <c r="D61" s="10"/>
      <c r="E61" s="10"/>
      <c r="F61" s="10"/>
      <c r="G61" s="12"/>
      <c r="H61" s="18" t="s">
        <v>359</v>
      </c>
      <c r="I61" s="14">
        <v>47000</v>
      </c>
      <c r="J61" s="46">
        <f>I61*1.25</f>
        <v>58750</v>
      </c>
      <c r="K61" s="46">
        <f>I61*1.25</f>
        <v>58750</v>
      </c>
      <c r="L61" s="57"/>
      <c r="M61" s="58"/>
    </row>
    <row r="62" spans="1:13" ht="45" customHeight="1" x14ac:dyDescent="0.25">
      <c r="A62" s="9"/>
      <c r="B62" s="10"/>
      <c r="C62" s="10"/>
      <c r="D62" s="10"/>
      <c r="E62" s="10"/>
      <c r="F62" s="10"/>
      <c r="G62" s="12"/>
      <c r="H62" s="18" t="s">
        <v>360</v>
      </c>
      <c r="I62" s="14">
        <v>9000</v>
      </c>
      <c r="J62" s="46">
        <f t="shared" ref="J62:J69" si="22">I62*1.25</f>
        <v>11250</v>
      </c>
      <c r="K62" s="46">
        <f t="shared" ref="K62:K69" si="23">I62*1.25</f>
        <v>11250</v>
      </c>
      <c r="L62" s="15"/>
      <c r="M62" s="64"/>
    </row>
    <row r="63" spans="1:13" ht="45" customHeight="1" x14ac:dyDescent="0.25">
      <c r="A63" s="9"/>
      <c r="B63" s="10"/>
      <c r="C63" s="10"/>
      <c r="D63" s="10"/>
      <c r="E63" s="10"/>
      <c r="F63" s="10"/>
      <c r="G63" s="12"/>
      <c r="H63" s="18" t="s">
        <v>361</v>
      </c>
      <c r="I63" s="14">
        <v>3600</v>
      </c>
      <c r="J63" s="46">
        <f t="shared" si="22"/>
        <v>4500</v>
      </c>
      <c r="K63" s="46">
        <f t="shared" si="23"/>
        <v>4500</v>
      </c>
      <c r="L63" s="15"/>
      <c r="M63" s="64"/>
    </row>
    <row r="64" spans="1:13" ht="45" customHeight="1" x14ac:dyDescent="0.25">
      <c r="A64" s="9"/>
      <c r="B64" s="10"/>
      <c r="C64" s="10"/>
      <c r="D64" s="10"/>
      <c r="E64" s="10"/>
      <c r="F64" s="10"/>
      <c r="G64" s="12"/>
      <c r="H64" s="18" t="s">
        <v>362</v>
      </c>
      <c r="I64" s="14">
        <v>700</v>
      </c>
      <c r="J64" s="46">
        <f t="shared" si="22"/>
        <v>875</v>
      </c>
      <c r="K64" s="46">
        <f t="shared" si="23"/>
        <v>875</v>
      </c>
      <c r="L64" s="15"/>
      <c r="M64" s="64"/>
    </row>
    <row r="65" spans="1:13" ht="45" customHeight="1" x14ac:dyDescent="0.25">
      <c r="A65" s="9"/>
      <c r="B65" s="10"/>
      <c r="C65" s="10"/>
      <c r="D65" s="10"/>
      <c r="E65" s="10"/>
      <c r="F65" s="10"/>
      <c r="G65" s="12"/>
      <c r="H65" s="18" t="s">
        <v>363</v>
      </c>
      <c r="I65" s="14">
        <v>48000</v>
      </c>
      <c r="J65" s="46">
        <f t="shared" si="22"/>
        <v>60000</v>
      </c>
      <c r="K65" s="46">
        <f t="shared" si="23"/>
        <v>60000</v>
      </c>
      <c r="L65" s="15"/>
      <c r="M65" s="64"/>
    </row>
    <row r="66" spans="1:13" ht="45" customHeight="1" x14ac:dyDescent="0.25">
      <c r="A66" s="9"/>
      <c r="B66" s="10"/>
      <c r="C66" s="10"/>
      <c r="D66" s="10"/>
      <c r="E66" s="10"/>
      <c r="F66" s="10"/>
      <c r="G66" s="12"/>
      <c r="H66" s="18" t="s">
        <v>364</v>
      </c>
      <c r="I66" s="14">
        <v>4000</v>
      </c>
      <c r="J66" s="46">
        <f t="shared" si="22"/>
        <v>5000</v>
      </c>
      <c r="K66" s="46">
        <f t="shared" si="23"/>
        <v>5000</v>
      </c>
      <c r="L66" s="15"/>
      <c r="M66" s="64"/>
    </row>
    <row r="67" spans="1:13" ht="45" customHeight="1" x14ac:dyDescent="0.25">
      <c r="A67" s="9"/>
      <c r="B67" s="10"/>
      <c r="C67" s="10"/>
      <c r="D67" s="10"/>
      <c r="E67" s="10"/>
      <c r="F67" s="10"/>
      <c r="G67" s="12"/>
      <c r="H67" s="18" t="s">
        <v>365</v>
      </c>
      <c r="I67" s="14">
        <v>1300</v>
      </c>
      <c r="J67" s="46">
        <f t="shared" si="22"/>
        <v>1625</v>
      </c>
      <c r="K67" s="46">
        <f t="shared" si="23"/>
        <v>1625</v>
      </c>
      <c r="L67" s="15"/>
      <c r="M67" s="64"/>
    </row>
    <row r="68" spans="1:13" ht="45" customHeight="1" x14ac:dyDescent="0.25">
      <c r="A68" s="9"/>
      <c r="B68" s="10"/>
      <c r="C68" s="10"/>
      <c r="D68" s="10"/>
      <c r="E68" s="10"/>
      <c r="F68" s="10"/>
      <c r="G68" s="12"/>
      <c r="H68" s="18" t="s">
        <v>255</v>
      </c>
      <c r="I68" s="14">
        <v>4600</v>
      </c>
      <c r="J68" s="46">
        <f t="shared" si="22"/>
        <v>5750</v>
      </c>
      <c r="K68" s="46">
        <f t="shared" si="23"/>
        <v>5750</v>
      </c>
      <c r="L68" s="15"/>
      <c r="M68" s="64"/>
    </row>
    <row r="69" spans="1:13" ht="45" customHeight="1" x14ac:dyDescent="0.25">
      <c r="A69" s="9"/>
      <c r="B69" s="10"/>
      <c r="C69" s="12"/>
      <c r="D69" s="12"/>
      <c r="E69" s="12"/>
      <c r="F69" s="12"/>
      <c r="G69" s="12"/>
      <c r="H69" s="18" t="s">
        <v>256</v>
      </c>
      <c r="I69" s="14">
        <v>14300</v>
      </c>
      <c r="J69" s="46">
        <f t="shared" si="22"/>
        <v>17875</v>
      </c>
      <c r="K69" s="46">
        <f t="shared" si="23"/>
        <v>17875</v>
      </c>
      <c r="L69" s="57"/>
      <c r="M69" s="58"/>
    </row>
    <row r="70" spans="1:13" ht="45" customHeight="1" x14ac:dyDescent="0.25">
      <c r="A70" s="65" t="s">
        <v>366</v>
      </c>
      <c r="B70" s="66" t="s">
        <v>367</v>
      </c>
      <c r="C70" s="66" t="s">
        <v>7</v>
      </c>
      <c r="D70" s="66" t="s">
        <v>82</v>
      </c>
      <c r="E70" s="115"/>
      <c r="F70" s="66" t="s">
        <v>12</v>
      </c>
      <c r="G70" s="67">
        <v>3251310</v>
      </c>
      <c r="H70" s="68" t="s">
        <v>368</v>
      </c>
      <c r="I70" s="69">
        <f>SUM(I71:I73)</f>
        <v>31500</v>
      </c>
      <c r="J70" s="69">
        <f t="shared" ref="J70:K70" si="24">SUM(J71:J73)</f>
        <v>39375</v>
      </c>
      <c r="K70" s="69">
        <f t="shared" si="24"/>
        <v>31500</v>
      </c>
      <c r="L70" s="70" t="s">
        <v>131</v>
      </c>
      <c r="M70" s="71"/>
    </row>
    <row r="71" spans="1:13" ht="45" customHeight="1" x14ac:dyDescent="0.25">
      <c r="A71" s="9"/>
      <c r="B71" s="10"/>
      <c r="C71" s="12"/>
      <c r="D71" s="12"/>
      <c r="E71" s="12"/>
      <c r="F71" s="12"/>
      <c r="G71" s="12"/>
      <c r="H71" s="84" t="s">
        <v>369</v>
      </c>
      <c r="I71" s="14">
        <v>2500</v>
      </c>
      <c r="J71" s="46">
        <f>I71*1.25</f>
        <v>3125</v>
      </c>
      <c r="K71" s="46">
        <f>I71</f>
        <v>2500</v>
      </c>
      <c r="L71" s="57"/>
      <c r="M71" s="58"/>
    </row>
    <row r="72" spans="1:13" ht="45" customHeight="1" x14ac:dyDescent="0.25">
      <c r="A72" s="9"/>
      <c r="B72" s="10"/>
      <c r="C72" s="12"/>
      <c r="D72" s="12"/>
      <c r="E72" s="12"/>
      <c r="F72" s="12"/>
      <c r="G72" s="12"/>
      <c r="H72" s="84" t="s">
        <v>370</v>
      </c>
      <c r="I72" s="14">
        <v>3000</v>
      </c>
      <c r="J72" s="46">
        <f t="shared" ref="J72:J73" si="25">I72*1.25</f>
        <v>3750</v>
      </c>
      <c r="K72" s="46">
        <f t="shared" ref="K72:K73" si="26">I72</f>
        <v>3000</v>
      </c>
      <c r="L72" s="57"/>
      <c r="M72" s="58"/>
    </row>
    <row r="73" spans="1:13" ht="45" customHeight="1" x14ac:dyDescent="0.25">
      <c r="A73" s="9"/>
      <c r="B73" s="10"/>
      <c r="C73" s="12"/>
      <c r="D73" s="12"/>
      <c r="E73" s="12"/>
      <c r="F73" s="12"/>
      <c r="G73" s="12"/>
      <c r="H73" s="84" t="s">
        <v>371</v>
      </c>
      <c r="I73" s="14">
        <v>26000</v>
      </c>
      <c r="J73" s="46">
        <f t="shared" si="25"/>
        <v>32500</v>
      </c>
      <c r="K73" s="46">
        <f t="shared" si="26"/>
        <v>26000</v>
      </c>
      <c r="L73" s="57"/>
      <c r="M73" s="58"/>
    </row>
    <row r="74" spans="1:13" ht="45" customHeight="1" x14ac:dyDescent="0.25">
      <c r="A74" s="65" t="s">
        <v>372</v>
      </c>
      <c r="B74" s="66" t="s">
        <v>373</v>
      </c>
      <c r="C74" s="66" t="s">
        <v>7</v>
      </c>
      <c r="D74" s="66" t="s">
        <v>82</v>
      </c>
      <c r="E74" s="66"/>
      <c r="F74" s="66" t="s">
        <v>12</v>
      </c>
      <c r="G74" s="67">
        <v>3251311</v>
      </c>
      <c r="H74" s="68" t="s">
        <v>374</v>
      </c>
      <c r="I74" s="69">
        <f>SUM(I75:I81)</f>
        <v>127500</v>
      </c>
      <c r="J74" s="69">
        <f t="shared" ref="J74:K74" si="27">SUM(J75:J81)</f>
        <v>159375</v>
      </c>
      <c r="K74" s="69">
        <f t="shared" si="27"/>
        <v>157900</v>
      </c>
      <c r="L74" s="70" t="s">
        <v>131</v>
      </c>
      <c r="M74" s="71"/>
    </row>
    <row r="75" spans="1:13" ht="45" customHeight="1" x14ac:dyDescent="0.25">
      <c r="A75" s="9"/>
      <c r="B75" s="10"/>
      <c r="C75" s="10"/>
      <c r="D75" s="10"/>
      <c r="E75" s="10"/>
      <c r="F75" s="10"/>
      <c r="G75" s="12"/>
      <c r="H75" s="13" t="s">
        <v>375</v>
      </c>
      <c r="I75" s="46">
        <v>14000</v>
      </c>
      <c r="J75" s="46">
        <f>I75*1.25</f>
        <v>17500</v>
      </c>
      <c r="K75" s="46">
        <f>I75*1.25</f>
        <v>17500</v>
      </c>
      <c r="L75" s="57"/>
      <c r="M75" s="58"/>
    </row>
    <row r="76" spans="1:13" ht="45" customHeight="1" x14ac:dyDescent="0.25">
      <c r="A76" s="9"/>
      <c r="B76" s="10"/>
      <c r="C76" s="10"/>
      <c r="D76" s="10"/>
      <c r="E76" s="10"/>
      <c r="F76" s="10"/>
      <c r="G76" s="12"/>
      <c r="H76" s="13" t="s">
        <v>376</v>
      </c>
      <c r="I76" s="46">
        <v>44000</v>
      </c>
      <c r="J76" s="46">
        <f t="shared" ref="J76:J81" si="28">I76*1.25</f>
        <v>55000</v>
      </c>
      <c r="K76" s="46">
        <f t="shared" ref="K76:K81" si="29">I76*1.25</f>
        <v>55000</v>
      </c>
      <c r="L76" s="57"/>
      <c r="M76" s="58"/>
    </row>
    <row r="77" spans="1:13" ht="45" customHeight="1" x14ac:dyDescent="0.25">
      <c r="A77" s="9"/>
      <c r="B77" s="10"/>
      <c r="C77" s="10"/>
      <c r="D77" s="10"/>
      <c r="E77" s="10"/>
      <c r="F77" s="10"/>
      <c r="G77" s="12"/>
      <c r="H77" s="13" t="s">
        <v>377</v>
      </c>
      <c r="I77" s="46">
        <v>42000</v>
      </c>
      <c r="J77" s="46">
        <f t="shared" si="28"/>
        <v>52500</v>
      </c>
      <c r="K77" s="46">
        <f t="shared" si="29"/>
        <v>52500</v>
      </c>
      <c r="L77" s="57"/>
      <c r="M77" s="58"/>
    </row>
    <row r="78" spans="1:13" ht="45" customHeight="1" x14ac:dyDescent="0.25">
      <c r="A78" s="9"/>
      <c r="B78" s="10"/>
      <c r="C78" s="10"/>
      <c r="D78" s="10"/>
      <c r="E78" s="10"/>
      <c r="F78" s="10"/>
      <c r="G78" s="12"/>
      <c r="H78" s="13" t="s">
        <v>378</v>
      </c>
      <c r="I78" s="46">
        <v>5900</v>
      </c>
      <c r="J78" s="46">
        <f t="shared" si="28"/>
        <v>7375</v>
      </c>
      <c r="K78" s="46">
        <f>I78</f>
        <v>5900</v>
      </c>
      <c r="L78" s="57"/>
      <c r="M78" s="58"/>
    </row>
    <row r="79" spans="1:13" ht="45" customHeight="1" x14ac:dyDescent="0.25">
      <c r="A79" s="9"/>
      <c r="B79" s="10"/>
      <c r="C79" s="10"/>
      <c r="D79" s="10"/>
      <c r="E79" s="10"/>
      <c r="F79" s="10"/>
      <c r="G79" s="12"/>
      <c r="H79" s="13" t="s">
        <v>379</v>
      </c>
      <c r="I79" s="46">
        <v>11000</v>
      </c>
      <c r="J79" s="46">
        <f t="shared" si="28"/>
        <v>13750</v>
      </c>
      <c r="K79" s="46">
        <f t="shared" si="29"/>
        <v>13750</v>
      </c>
      <c r="L79" s="57"/>
      <c r="M79" s="58"/>
    </row>
    <row r="80" spans="1:13" ht="33" customHeight="1" x14ac:dyDescent="0.25">
      <c r="A80" s="9"/>
      <c r="B80" s="10"/>
      <c r="C80" s="10"/>
      <c r="D80" s="10"/>
      <c r="E80" s="10"/>
      <c r="F80" s="10"/>
      <c r="G80" s="12"/>
      <c r="H80" s="13" t="s">
        <v>400</v>
      </c>
      <c r="I80" s="46">
        <v>7400</v>
      </c>
      <c r="J80" s="46">
        <f t="shared" si="28"/>
        <v>9250</v>
      </c>
      <c r="K80" s="46">
        <f t="shared" si="29"/>
        <v>9250</v>
      </c>
      <c r="L80" s="45"/>
      <c r="M80" s="157"/>
    </row>
    <row r="81" spans="1:13" ht="38.25" customHeight="1" x14ac:dyDescent="0.25">
      <c r="A81" s="9"/>
      <c r="B81" s="10"/>
      <c r="C81" s="10"/>
      <c r="D81" s="10"/>
      <c r="E81" s="10"/>
      <c r="F81" s="10"/>
      <c r="G81" s="12"/>
      <c r="H81" s="13" t="s">
        <v>401</v>
      </c>
      <c r="I81" s="46">
        <v>3200</v>
      </c>
      <c r="J81" s="46">
        <f t="shared" si="28"/>
        <v>4000</v>
      </c>
      <c r="K81" s="46">
        <f t="shared" si="29"/>
        <v>4000</v>
      </c>
      <c r="L81" s="45"/>
      <c r="M81" s="157"/>
    </row>
    <row r="82" spans="1:13" ht="42.75" customHeight="1" x14ac:dyDescent="0.25">
      <c r="A82" s="65"/>
      <c r="B82" s="66"/>
      <c r="C82" s="66"/>
      <c r="D82" s="66"/>
      <c r="E82" s="66"/>
      <c r="F82" s="66"/>
      <c r="G82" s="67">
        <v>3251333</v>
      </c>
      <c r="H82" s="68" t="s">
        <v>303</v>
      </c>
      <c r="I82" s="69">
        <f>I83+I90</f>
        <v>451250</v>
      </c>
      <c r="J82" s="69">
        <f t="shared" ref="J82:K82" si="30">J83+J90</f>
        <v>564062.5</v>
      </c>
      <c r="K82" s="69">
        <f t="shared" si="30"/>
        <v>564062.5</v>
      </c>
      <c r="L82" s="158"/>
      <c r="M82" s="159"/>
    </row>
    <row r="83" spans="1:13" ht="37.5" customHeight="1" x14ac:dyDescent="0.25">
      <c r="A83" s="47" t="s">
        <v>380</v>
      </c>
      <c r="B83" s="49" t="s">
        <v>381</v>
      </c>
      <c r="C83" s="49" t="s">
        <v>7</v>
      </c>
      <c r="D83" s="49" t="s">
        <v>82</v>
      </c>
      <c r="E83" s="50"/>
      <c r="F83" s="49" t="s">
        <v>12</v>
      </c>
      <c r="G83" s="42">
        <v>3251333</v>
      </c>
      <c r="H83" s="117" t="s">
        <v>382</v>
      </c>
      <c r="I83" s="44">
        <f>SUM(I84:I89)</f>
        <v>189250</v>
      </c>
      <c r="J83" s="44">
        <f t="shared" ref="J83:K83" si="31">SUM(J84:J89)</f>
        <v>236562.5</v>
      </c>
      <c r="K83" s="44">
        <f t="shared" si="31"/>
        <v>236562.5</v>
      </c>
      <c r="L83" s="42" t="s">
        <v>131</v>
      </c>
      <c r="M83" s="160"/>
    </row>
    <row r="84" spans="1:13" ht="41.25" customHeight="1" x14ac:dyDescent="0.25">
      <c r="A84" s="9"/>
      <c r="B84" s="10"/>
      <c r="C84" s="10"/>
      <c r="D84" s="10"/>
      <c r="E84" s="10"/>
      <c r="F84" s="10"/>
      <c r="G84" s="12"/>
      <c r="H84" s="84" t="s">
        <v>383</v>
      </c>
      <c r="I84" s="46">
        <v>85000</v>
      </c>
      <c r="J84" s="46">
        <f>I84*1.25</f>
        <v>106250</v>
      </c>
      <c r="K84" s="46">
        <f>I84*1.25</f>
        <v>106250</v>
      </c>
      <c r="L84" s="45"/>
      <c r="M84" s="157"/>
    </row>
    <row r="85" spans="1:13" ht="44.25" customHeight="1" x14ac:dyDescent="0.25">
      <c r="A85" s="9"/>
      <c r="B85" s="10"/>
      <c r="C85" s="10"/>
      <c r="D85" s="10"/>
      <c r="E85" s="10"/>
      <c r="F85" s="10"/>
      <c r="G85" s="12" t="s">
        <v>384</v>
      </c>
      <c r="H85" s="84" t="s">
        <v>385</v>
      </c>
      <c r="I85" s="46">
        <v>71500</v>
      </c>
      <c r="J85" s="46">
        <f t="shared" ref="J85:J89" si="32">I85*1.25</f>
        <v>89375</v>
      </c>
      <c r="K85" s="46">
        <f t="shared" ref="K85:K89" si="33">I85*1.25</f>
        <v>89375</v>
      </c>
      <c r="L85" s="45"/>
      <c r="M85" s="157"/>
    </row>
    <row r="86" spans="1:13" ht="43.5" customHeight="1" x14ac:dyDescent="0.25">
      <c r="A86" s="9"/>
      <c r="B86" s="10"/>
      <c r="C86" s="10"/>
      <c r="D86" s="10"/>
      <c r="E86" s="10"/>
      <c r="F86" s="10"/>
      <c r="G86" s="12"/>
      <c r="H86" s="84" t="s">
        <v>386</v>
      </c>
      <c r="I86" s="46">
        <v>16000</v>
      </c>
      <c r="J86" s="46">
        <f t="shared" si="32"/>
        <v>20000</v>
      </c>
      <c r="K86" s="46">
        <f t="shared" si="33"/>
        <v>20000</v>
      </c>
      <c r="L86" s="45"/>
      <c r="M86" s="157"/>
    </row>
    <row r="87" spans="1:13" ht="36" customHeight="1" x14ac:dyDescent="0.25">
      <c r="A87" s="9"/>
      <c r="B87" s="10"/>
      <c r="C87" s="10"/>
      <c r="D87" s="10"/>
      <c r="E87" s="10"/>
      <c r="F87" s="10"/>
      <c r="G87" s="12"/>
      <c r="H87" s="84" t="s">
        <v>379</v>
      </c>
      <c r="I87" s="46">
        <v>12500</v>
      </c>
      <c r="J87" s="46">
        <f t="shared" si="32"/>
        <v>15625</v>
      </c>
      <c r="K87" s="46">
        <f t="shared" si="33"/>
        <v>15625</v>
      </c>
      <c r="L87" s="45"/>
      <c r="M87" s="157"/>
    </row>
    <row r="88" spans="1:13" ht="37.5" customHeight="1" x14ac:dyDescent="0.25">
      <c r="A88" s="9"/>
      <c r="B88" s="10"/>
      <c r="C88" s="10"/>
      <c r="D88" s="10"/>
      <c r="E88" s="10"/>
      <c r="F88" s="10"/>
      <c r="G88" s="12"/>
      <c r="H88" s="84" t="s">
        <v>387</v>
      </c>
      <c r="I88" s="46">
        <v>2500</v>
      </c>
      <c r="J88" s="46">
        <f t="shared" si="32"/>
        <v>3125</v>
      </c>
      <c r="K88" s="46">
        <f t="shared" si="33"/>
        <v>3125</v>
      </c>
      <c r="L88" s="45"/>
      <c r="M88" s="157"/>
    </row>
    <row r="89" spans="1:13" ht="38.25" customHeight="1" x14ac:dyDescent="0.25">
      <c r="A89" s="9"/>
      <c r="B89" s="10"/>
      <c r="C89" s="10"/>
      <c r="D89" s="10"/>
      <c r="E89" s="10"/>
      <c r="F89" s="10"/>
      <c r="G89" s="12"/>
      <c r="H89" s="84" t="s">
        <v>388</v>
      </c>
      <c r="I89" s="46">
        <v>1750</v>
      </c>
      <c r="J89" s="46">
        <f t="shared" si="32"/>
        <v>2187.5</v>
      </c>
      <c r="K89" s="46">
        <f t="shared" si="33"/>
        <v>2187.5</v>
      </c>
      <c r="L89" s="45"/>
      <c r="M89" s="157"/>
    </row>
    <row r="90" spans="1:13" ht="39" customHeight="1" x14ac:dyDescent="0.25">
      <c r="A90" s="47" t="s">
        <v>389</v>
      </c>
      <c r="B90" s="49" t="s">
        <v>381</v>
      </c>
      <c r="C90" s="49" t="s">
        <v>7</v>
      </c>
      <c r="D90" s="49" t="s">
        <v>82</v>
      </c>
      <c r="E90" s="50"/>
      <c r="F90" s="49" t="s">
        <v>12</v>
      </c>
      <c r="G90" s="42">
        <v>3251333</v>
      </c>
      <c r="H90" s="43" t="s">
        <v>390</v>
      </c>
      <c r="I90" s="44">
        <f>SUM(I91:I100)</f>
        <v>262000</v>
      </c>
      <c r="J90" s="44">
        <f t="shared" ref="J90:K90" si="34">SUM(J91:J100)</f>
        <v>327500</v>
      </c>
      <c r="K90" s="44">
        <f t="shared" si="34"/>
        <v>327500</v>
      </c>
      <c r="L90" s="161" t="s">
        <v>131</v>
      </c>
      <c r="M90" s="160"/>
    </row>
    <row r="91" spans="1:13" ht="45" customHeight="1" x14ac:dyDescent="0.25">
      <c r="A91" s="9"/>
      <c r="B91" s="10"/>
      <c r="C91" s="10"/>
      <c r="D91" s="34"/>
      <c r="E91" s="55"/>
      <c r="F91" s="55"/>
      <c r="G91" s="45"/>
      <c r="H91" s="13" t="s">
        <v>391</v>
      </c>
      <c r="I91" s="162">
        <v>15000</v>
      </c>
      <c r="J91" s="14">
        <f>I91*1.25</f>
        <v>18750</v>
      </c>
      <c r="K91" s="14">
        <f>I91*1.25</f>
        <v>18750</v>
      </c>
      <c r="L91" s="12"/>
      <c r="M91" s="163"/>
    </row>
    <row r="92" spans="1:13" ht="41.25" customHeight="1" x14ac:dyDescent="0.25">
      <c r="A92" s="9"/>
      <c r="B92" s="10"/>
      <c r="C92" s="10"/>
      <c r="D92" s="55"/>
      <c r="E92" s="55"/>
      <c r="F92" s="55"/>
      <c r="G92" s="45"/>
      <c r="H92" s="13" t="s">
        <v>392</v>
      </c>
      <c r="I92" s="46">
        <v>20000</v>
      </c>
      <c r="J92" s="14">
        <f t="shared" ref="J92:J100" si="35">I92*1.25</f>
        <v>25000</v>
      </c>
      <c r="K92" s="14">
        <f t="shared" ref="K92:K100" si="36">I92*1.25</f>
        <v>25000</v>
      </c>
      <c r="L92" s="12"/>
      <c r="M92" s="163"/>
    </row>
    <row r="93" spans="1:13" ht="41.25" customHeight="1" x14ac:dyDescent="0.25">
      <c r="A93" s="120"/>
      <c r="B93" s="17"/>
      <c r="C93" s="17"/>
      <c r="D93" s="55"/>
      <c r="E93" s="55"/>
      <c r="F93" s="55"/>
      <c r="G93" s="45"/>
      <c r="H93" s="13" t="s">
        <v>393</v>
      </c>
      <c r="I93" s="46">
        <v>100000</v>
      </c>
      <c r="J93" s="14">
        <f t="shared" si="35"/>
        <v>125000</v>
      </c>
      <c r="K93" s="14">
        <f t="shared" si="36"/>
        <v>125000</v>
      </c>
      <c r="L93" s="12"/>
      <c r="M93" s="163"/>
    </row>
    <row r="94" spans="1:13" ht="40.5" customHeight="1" x14ac:dyDescent="0.25">
      <c r="A94" s="120"/>
      <c r="B94" s="17"/>
      <c r="C94" s="17"/>
      <c r="D94" s="55"/>
      <c r="E94" s="55"/>
      <c r="F94" s="55"/>
      <c r="G94" s="45"/>
      <c r="H94" s="13" t="s">
        <v>394</v>
      </c>
      <c r="I94" s="46">
        <v>33250</v>
      </c>
      <c r="J94" s="14">
        <f t="shared" si="35"/>
        <v>41562.5</v>
      </c>
      <c r="K94" s="14">
        <f t="shared" si="36"/>
        <v>41562.5</v>
      </c>
      <c r="L94" s="12"/>
      <c r="M94" s="163"/>
    </row>
    <row r="95" spans="1:13" ht="33.75" customHeight="1" x14ac:dyDescent="0.25">
      <c r="A95" s="120"/>
      <c r="B95" s="17"/>
      <c r="C95" s="17"/>
      <c r="D95" s="55"/>
      <c r="E95" s="55"/>
      <c r="F95" s="55"/>
      <c r="G95" s="45"/>
      <c r="H95" s="13" t="s">
        <v>395</v>
      </c>
      <c r="I95" s="46">
        <v>15000</v>
      </c>
      <c r="J95" s="14">
        <f t="shared" si="35"/>
        <v>18750</v>
      </c>
      <c r="K95" s="14">
        <f t="shared" si="36"/>
        <v>18750</v>
      </c>
      <c r="L95" s="12"/>
      <c r="M95" s="163"/>
    </row>
    <row r="96" spans="1:13" ht="42" customHeight="1" x14ac:dyDescent="0.25">
      <c r="A96" s="120"/>
      <c r="B96" s="17"/>
      <c r="C96" s="17"/>
      <c r="D96" s="55"/>
      <c r="E96" s="55"/>
      <c r="F96" s="55"/>
      <c r="G96" s="45"/>
      <c r="H96" s="86" t="s">
        <v>396</v>
      </c>
      <c r="I96" s="46">
        <v>6000</v>
      </c>
      <c r="J96" s="14">
        <f t="shared" si="35"/>
        <v>7500</v>
      </c>
      <c r="K96" s="14">
        <f t="shared" si="36"/>
        <v>7500</v>
      </c>
      <c r="L96" s="12"/>
      <c r="M96" s="163"/>
    </row>
    <row r="97" spans="1:13" ht="45" customHeight="1" x14ac:dyDescent="0.25">
      <c r="A97" s="33"/>
      <c r="B97" s="55"/>
      <c r="C97" s="55"/>
      <c r="D97" s="55"/>
      <c r="E97" s="61"/>
      <c r="F97" s="55"/>
      <c r="G97" s="45"/>
      <c r="H97" s="13" t="s">
        <v>397</v>
      </c>
      <c r="I97" s="46">
        <v>21500</v>
      </c>
      <c r="J97" s="14">
        <f t="shared" si="35"/>
        <v>26875</v>
      </c>
      <c r="K97" s="14">
        <f t="shared" si="36"/>
        <v>26875</v>
      </c>
      <c r="L97" s="12"/>
      <c r="M97" s="163"/>
    </row>
    <row r="98" spans="1:13" ht="50.25" customHeight="1" x14ac:dyDescent="0.25">
      <c r="A98" s="33"/>
      <c r="B98" s="34"/>
      <c r="C98" s="34"/>
      <c r="D98" s="34"/>
      <c r="E98" s="35"/>
      <c r="F98" s="34"/>
      <c r="G98" s="36"/>
      <c r="H98" s="13" t="s">
        <v>398</v>
      </c>
      <c r="I98" s="46">
        <v>5000</v>
      </c>
      <c r="J98" s="14">
        <f t="shared" si="35"/>
        <v>6250</v>
      </c>
      <c r="K98" s="14">
        <f t="shared" si="36"/>
        <v>6250</v>
      </c>
      <c r="L98" s="12"/>
      <c r="M98" s="163"/>
    </row>
    <row r="99" spans="1:13" ht="44.25" customHeight="1" x14ac:dyDescent="0.25">
      <c r="A99" s="9"/>
      <c r="B99" s="10"/>
      <c r="C99" s="12"/>
      <c r="D99" s="45"/>
      <c r="E99" s="164"/>
      <c r="F99" s="45"/>
      <c r="G99" s="45"/>
      <c r="H99" s="86" t="s">
        <v>399</v>
      </c>
      <c r="I99" s="46">
        <v>6250</v>
      </c>
      <c r="J99" s="14">
        <f t="shared" si="35"/>
        <v>7812.5</v>
      </c>
      <c r="K99" s="14">
        <f t="shared" si="36"/>
        <v>7812.5</v>
      </c>
      <c r="L99" s="12"/>
      <c r="M99" s="163"/>
    </row>
    <row r="100" spans="1:13" ht="36" customHeight="1" x14ac:dyDescent="0.25">
      <c r="A100" s="9"/>
      <c r="B100" s="10"/>
      <c r="C100" s="12"/>
      <c r="D100" s="45"/>
      <c r="E100" s="164"/>
      <c r="F100" s="45"/>
      <c r="G100" s="45"/>
      <c r="H100" s="86" t="s">
        <v>402</v>
      </c>
      <c r="I100" s="46">
        <v>40000</v>
      </c>
      <c r="J100" s="14">
        <f t="shared" si="35"/>
        <v>50000</v>
      </c>
      <c r="K100" s="14">
        <f t="shared" si="36"/>
        <v>50000</v>
      </c>
      <c r="L100" s="12"/>
      <c r="M100" s="163"/>
    </row>
    <row r="101" spans="1:13" ht="45.75" customHeight="1" x14ac:dyDescent="0.25">
      <c r="A101" s="65" t="s">
        <v>403</v>
      </c>
      <c r="B101" s="66" t="s">
        <v>381</v>
      </c>
      <c r="C101" s="66" t="s">
        <v>7</v>
      </c>
      <c r="D101" s="66" t="s">
        <v>82</v>
      </c>
      <c r="E101" s="123"/>
      <c r="F101" s="66" t="s">
        <v>12</v>
      </c>
      <c r="G101" s="67">
        <v>3251339</v>
      </c>
      <c r="H101" s="68" t="s">
        <v>404</v>
      </c>
      <c r="I101" s="69">
        <f>SUM(I102:I105)</f>
        <v>170000</v>
      </c>
      <c r="J101" s="69">
        <f t="shared" ref="J101:K101" si="37">SUM(J102:J105)</f>
        <v>212500</v>
      </c>
      <c r="K101" s="69">
        <f t="shared" si="37"/>
        <v>212500</v>
      </c>
      <c r="L101" s="67" t="s">
        <v>131</v>
      </c>
      <c r="M101" s="159"/>
    </row>
    <row r="102" spans="1:13" ht="36.75" customHeight="1" x14ac:dyDescent="0.25">
      <c r="A102" s="33"/>
      <c r="B102" s="34"/>
      <c r="C102" s="34"/>
      <c r="D102" s="34"/>
      <c r="E102" s="35"/>
      <c r="F102" s="34"/>
      <c r="G102" s="36"/>
      <c r="H102" s="13" t="s">
        <v>405</v>
      </c>
      <c r="I102" s="46">
        <v>70000</v>
      </c>
      <c r="J102" s="14">
        <f>I102*1.25</f>
        <v>87500</v>
      </c>
      <c r="K102" s="14">
        <f>I102*1.25</f>
        <v>87500</v>
      </c>
      <c r="L102" s="12"/>
      <c r="M102" s="163"/>
    </row>
    <row r="103" spans="1:13" ht="39.75" customHeight="1" x14ac:dyDescent="0.25">
      <c r="A103" s="33"/>
      <c r="B103" s="34"/>
      <c r="C103" s="34"/>
      <c r="D103" s="34"/>
      <c r="E103" s="35"/>
      <c r="F103" s="34"/>
      <c r="G103" s="36"/>
      <c r="H103" s="13" t="s">
        <v>406</v>
      </c>
      <c r="I103" s="46">
        <v>55000</v>
      </c>
      <c r="J103" s="14">
        <f t="shared" ref="J103:J105" si="38">I103*1.25</f>
        <v>68750</v>
      </c>
      <c r="K103" s="14">
        <f t="shared" ref="K103:K105" si="39">I103*1.25</f>
        <v>68750</v>
      </c>
      <c r="L103" s="12"/>
      <c r="M103" s="163"/>
    </row>
    <row r="104" spans="1:13" ht="42" customHeight="1" x14ac:dyDescent="0.25">
      <c r="A104" s="33"/>
      <c r="B104" s="34"/>
      <c r="C104" s="34"/>
      <c r="D104" s="34"/>
      <c r="E104" s="35"/>
      <c r="F104" s="34"/>
      <c r="G104" s="36"/>
      <c r="H104" s="13" t="s">
        <v>407</v>
      </c>
      <c r="I104" s="46">
        <v>40000</v>
      </c>
      <c r="J104" s="14">
        <f t="shared" si="38"/>
        <v>50000</v>
      </c>
      <c r="K104" s="14">
        <f t="shared" si="39"/>
        <v>50000</v>
      </c>
      <c r="L104" s="12"/>
      <c r="M104" s="163"/>
    </row>
    <row r="105" spans="1:13" ht="45" customHeight="1" x14ac:dyDescent="0.25">
      <c r="A105" s="33"/>
      <c r="B105" s="34"/>
      <c r="C105" s="34"/>
      <c r="D105" s="34"/>
      <c r="E105" s="35"/>
      <c r="F105" s="34"/>
      <c r="G105" s="36"/>
      <c r="H105" s="13" t="s">
        <v>408</v>
      </c>
      <c r="I105" s="46">
        <v>5000</v>
      </c>
      <c r="J105" s="14">
        <f t="shared" si="38"/>
        <v>6250</v>
      </c>
      <c r="K105" s="14">
        <f t="shared" si="39"/>
        <v>6250</v>
      </c>
      <c r="L105" s="12"/>
      <c r="M105" s="163"/>
    </row>
    <row r="106" spans="1:13" ht="36" customHeight="1" thickBot="1" x14ac:dyDescent="0.3">
      <c r="A106" s="182"/>
      <c r="B106" s="183"/>
      <c r="C106" s="183"/>
      <c r="D106" s="183"/>
      <c r="E106" s="183"/>
      <c r="F106" s="183"/>
      <c r="G106" s="183"/>
      <c r="H106" s="184"/>
      <c r="I106" s="185">
        <f>I56+I54+I48+I40+I36+I13+I53+I5+I46</f>
        <v>2461360</v>
      </c>
      <c r="J106" s="185">
        <f t="shared" ref="J106:K106" si="40">J56+J54+J48+J40+J36+J13+J53+J5+J46</f>
        <v>3076700</v>
      </c>
      <c r="K106" s="185">
        <f t="shared" si="40"/>
        <v>2164987</v>
      </c>
      <c r="L106" s="183"/>
      <c r="M106" s="186"/>
    </row>
    <row r="107" spans="1:13" ht="15.75" thickTop="1" x14ac:dyDescent="0.25"/>
  </sheetData>
  <mergeCells count="1">
    <mergeCell ref="A2:M2"/>
  </mergeCells>
  <pageMargins left="0.70866141732283472" right="0.70866141732283472" top="0.62992125984251968" bottom="0.55118110236220474" header="0.31496062992125984" footer="0.31496062992125984"/>
  <pageSetup paperSize="9" scale="49" fitToHeight="0" orientation="landscape" horizontalDpi="0" verticalDpi="0" r:id="rId1"/>
  <headerFooter>
    <oddHeader>&amp;LUpravno vijeće
17.12.2025.&amp;CPlan nabave materijala, energije i usluga za 2026. godinu&amp;R70. sjednica 
Točka 4. dnevnog reda</oddHeader>
    <oddFooter>&amp;LNastavni zavod za javno zdravstvo Dr. Andrija Štampar&amp;C&amp;A &amp;K00-004(sk/am)&amp;R&amp;P/&amp;N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FF2FB34A1A94499FA7667CE4178A48" ma:contentTypeVersion="8" ma:contentTypeDescription="Create a new document." ma:contentTypeScope="" ma:versionID="c2e94899767681a930bd9050ef29f55d">
  <xsd:schema xmlns:xsd="http://www.w3.org/2001/XMLSchema" xmlns:xs="http://www.w3.org/2001/XMLSchema" xmlns:p="http://schemas.microsoft.com/office/2006/metadata/properties" xmlns:ns3="03d24e22-eef8-4b30-952a-8ab5e9aeaf1d" targetNamespace="http://schemas.microsoft.com/office/2006/metadata/properties" ma:root="true" ma:fieldsID="99298fedde357ba23d3a689d86c631fb" ns3:_="">
    <xsd:import namespace="03d24e22-eef8-4b30-952a-8ab5e9aea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4e22-eef8-4b30-952a-8ab5e9aea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CA4722-8F6C-4B3C-BBBB-DB449457D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24e22-eef8-4b30-952a-8ab5e9aea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8C2CEF-334F-417B-B8C6-7A42F178B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CEDE46-E57D-463F-B907-EE2E8BA35ADF}">
  <ds:schemaRefs>
    <ds:schemaRef ds:uri="http://purl.org/dc/dcmitype/"/>
    <ds:schemaRef ds:uri="http://schemas.microsoft.com/office/2006/documentManagement/types"/>
    <ds:schemaRef ds:uri="03d24e22-eef8-4b30-952a-8ab5e9aeaf1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Plan 2026</vt:lpstr>
      <vt:lpstr>2025 -&gt; 2026</vt:lpstr>
      <vt:lpstr>'2025 -&gt; 2026'!Ispis_naslova</vt:lpstr>
      <vt:lpstr>'Plan 2026'!Ispis_naslova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Kovačević</dc:creator>
  <cp:lastModifiedBy>Sanja Kovačević</cp:lastModifiedBy>
  <cp:lastPrinted>2025-12-12T09:03:59Z</cp:lastPrinted>
  <dcterms:created xsi:type="dcterms:W3CDTF">2015-12-14T10:40:56Z</dcterms:created>
  <dcterms:modified xsi:type="dcterms:W3CDTF">2025-12-17T15:12:18Z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0x01010054FF2FB34A1A94499FA7667CE4178A48</vt:lpwstr>
  </property>
</Properties>
</file>