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6/"/>
    </mc:Choice>
  </mc:AlternateContent>
  <xr:revisionPtr revIDLastSave="95" documentId="14_{A4C5726F-7BB3-4E38-91CE-D69C24F60D6E}" xr6:coauthVersionLast="47" xr6:coauthVersionMax="47" xr10:uidLastSave="{C41D32DA-9DA8-4187-9DFA-69C7086C118C}"/>
  <bookViews>
    <workbookView xWindow="-120" yWindow="-120" windowWidth="29040" windowHeight="15720" xr2:uid="{2577C2F9-80FA-4AA8-B71F-B2D97AF89BF4}"/>
  </bookViews>
  <sheets>
    <sheet name="Prihodi 6" sheetId="1" r:id="rId1"/>
    <sheet name="Rashodi 3" sheetId="2" r:id="rId2"/>
    <sheet name="Rashodi 4" sheetId="3" r:id="rId3"/>
  </sheets>
  <definedNames>
    <definedName name="_xlnm._FilterDatabase" localSheetId="0" hidden="1">'Prihodi 6'!$A$3:$H$57</definedName>
    <definedName name="_xlnm._FilterDatabase" localSheetId="1" hidden="1">'Rashodi 3'!$A$3:$H$200</definedName>
    <definedName name="_xlnm._FilterDatabase" localSheetId="2" hidden="1">'Rashodi 4'!$A$5:$H$34</definedName>
    <definedName name="_xlnm.Print_Titles" localSheetId="0">'Prihodi 6'!$3:$4</definedName>
    <definedName name="_xlnm.Print_Titles" localSheetId="1">'Rashodi 3'!$3:$4</definedName>
    <definedName name="_xlnm.Print_Titles" localSheetId="2">'Rashodi 4'!$3:$4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2" l="1"/>
  <c r="F23" i="3" l="1"/>
  <c r="F156" i="2" l="1"/>
  <c r="F148" i="2"/>
  <c r="F129" i="2"/>
  <c r="F127" i="2" s="1"/>
  <c r="F103" i="2"/>
  <c r="F67" i="2"/>
  <c r="F62" i="2"/>
  <c r="D37" i="3"/>
  <c r="E37" i="3"/>
  <c r="F37" i="3"/>
  <c r="C37" i="3"/>
  <c r="D13" i="3"/>
  <c r="E13" i="3"/>
  <c r="F13" i="3"/>
  <c r="F197" i="2"/>
  <c r="F195" i="2"/>
  <c r="F192" i="2"/>
  <c r="F187" i="2"/>
  <c r="F185" i="2"/>
  <c r="F179" i="2"/>
  <c r="F175" i="2"/>
  <c r="F173" i="2"/>
  <c r="F168" i="2"/>
  <c r="F166" i="2"/>
  <c r="F163" i="2"/>
  <c r="F138" i="2"/>
  <c r="F137" i="2" s="1"/>
  <c r="F131" i="2"/>
  <c r="F119" i="2"/>
  <c r="F114" i="2" s="1"/>
  <c r="F112" i="2"/>
  <c r="F108" i="2"/>
  <c r="F100" i="2"/>
  <c r="F96" i="2"/>
  <c r="F91" i="2" s="1"/>
  <c r="F89" i="2"/>
  <c r="F87" i="2"/>
  <c r="F84" i="2"/>
  <c r="F80" i="2"/>
  <c r="F76" i="2"/>
  <c r="F70" i="2"/>
  <c r="F64" i="2"/>
  <c r="F61" i="2"/>
  <c r="F56" i="2"/>
  <c r="F54" i="2"/>
  <c r="F53" i="2" s="1"/>
  <c r="F50" i="2"/>
  <c r="F48" i="2"/>
  <c r="F42" i="2"/>
  <c r="F39" i="2"/>
  <c r="F37" i="2"/>
  <c r="F29" i="2"/>
  <c r="F25" i="2"/>
  <c r="F24" i="2" s="1"/>
  <c r="F16" i="2"/>
  <c r="F15" i="2" s="1"/>
  <c r="F13" i="2"/>
  <c r="F11" i="2"/>
  <c r="F8" i="2"/>
  <c r="H57" i="1"/>
  <c r="H54" i="1"/>
  <c r="H52" i="1"/>
  <c r="H48" i="1"/>
  <c r="H45" i="1"/>
  <c r="H43" i="1"/>
  <c r="H39" i="1"/>
  <c r="H38" i="1"/>
  <c r="H37" i="1"/>
  <c r="H33" i="1"/>
  <c r="H30" i="1"/>
  <c r="H28" i="1"/>
  <c r="H24" i="1"/>
  <c r="H21" i="1"/>
  <c r="H19" i="1"/>
  <c r="H16" i="1"/>
  <c r="H15" i="1"/>
  <c r="H12" i="1"/>
  <c r="H9" i="1"/>
  <c r="G57" i="1"/>
  <c r="G56" i="1" s="1"/>
  <c r="G55" i="1" s="1"/>
  <c r="G54" i="1"/>
  <c r="G53" i="1" s="1"/>
  <c r="G52" i="1"/>
  <c r="G51" i="1" s="1"/>
  <c r="G48" i="1"/>
  <c r="G47" i="1" s="1"/>
  <c r="G46" i="1" s="1"/>
  <c r="G45" i="1"/>
  <c r="G44" i="1" s="1"/>
  <c r="G43" i="1"/>
  <c r="G42" i="1" s="1"/>
  <c r="G39" i="1"/>
  <c r="G38" i="1"/>
  <c r="G37" i="1"/>
  <c r="G33" i="1"/>
  <c r="G32" i="1" s="1"/>
  <c r="G31" i="1" s="1"/>
  <c r="G30" i="1"/>
  <c r="G29" i="1" s="1"/>
  <c r="G28" i="1"/>
  <c r="G27" i="1" s="1"/>
  <c r="G24" i="1"/>
  <c r="G23" i="1" s="1"/>
  <c r="G22" i="1" s="1"/>
  <c r="G21" i="1"/>
  <c r="G20" i="1" s="1"/>
  <c r="G19" i="1"/>
  <c r="G18" i="1" s="1"/>
  <c r="G16" i="1"/>
  <c r="G15" i="1"/>
  <c r="G12" i="1"/>
  <c r="G11" i="1" s="1"/>
  <c r="G10" i="1" s="1"/>
  <c r="G9" i="1"/>
  <c r="G8" i="1" s="1"/>
  <c r="G7" i="1" s="1"/>
  <c r="D28" i="3"/>
  <c r="E28" i="3"/>
  <c r="F28" i="3"/>
  <c r="D24" i="3"/>
  <c r="E24" i="3"/>
  <c r="F24" i="3"/>
  <c r="G38" i="3"/>
  <c r="G34" i="3"/>
  <c r="G31" i="3"/>
  <c r="G30" i="3"/>
  <c r="G29" i="3"/>
  <c r="G27" i="3"/>
  <c r="G26" i="3"/>
  <c r="G25" i="3"/>
  <c r="G23" i="3"/>
  <c r="G22" i="3"/>
  <c r="G21" i="3"/>
  <c r="G19" i="3"/>
  <c r="G18" i="3"/>
  <c r="G17" i="3"/>
  <c r="G16" i="3"/>
  <c r="G14" i="3"/>
  <c r="G13" i="3" s="1"/>
  <c r="G12" i="3"/>
  <c r="G11" i="3"/>
  <c r="G10" i="3"/>
  <c r="G9" i="3"/>
  <c r="F191" i="2" l="1"/>
  <c r="F190" i="2" s="1"/>
  <c r="F143" i="2"/>
  <c r="F141" i="2" s="1"/>
  <c r="F140" i="2" s="1"/>
  <c r="G8" i="3"/>
  <c r="G20" i="3"/>
  <c r="G26" i="1"/>
  <c r="G25" i="1" s="1"/>
  <c r="G41" i="1"/>
  <c r="G40" i="1" s="1"/>
  <c r="G24" i="3"/>
  <c r="G14" i="1"/>
  <c r="G13" i="1" s="1"/>
  <c r="G36" i="1"/>
  <c r="G35" i="1" s="1"/>
  <c r="G34" i="1" s="1"/>
  <c r="G17" i="1"/>
  <c r="G6" i="1" s="1"/>
  <c r="G28" i="3"/>
  <c r="G15" i="3"/>
  <c r="F165" i="2"/>
  <c r="F106" i="2"/>
  <c r="F75" i="2"/>
  <c r="F45" i="2"/>
  <c r="F44" i="2" s="1"/>
  <c r="F28" i="2"/>
  <c r="F7" i="2"/>
  <c r="F6" i="2" s="1"/>
  <c r="G50" i="1"/>
  <c r="G49" i="1" s="1"/>
  <c r="G7" i="3" l="1"/>
  <c r="F69" i="2"/>
  <c r="F27" i="2" s="1"/>
  <c r="F5" i="2" s="1"/>
  <c r="G5" i="1"/>
  <c r="H199" i="2"/>
  <c r="G199" i="2"/>
  <c r="H198" i="2"/>
  <c r="G198" i="2"/>
  <c r="H196" i="2"/>
  <c r="G196" i="2"/>
  <c r="G195" i="2" s="1"/>
  <c r="H194" i="2"/>
  <c r="G194" i="2"/>
  <c r="H193" i="2"/>
  <c r="G193" i="2"/>
  <c r="H189" i="2"/>
  <c r="G189" i="2"/>
  <c r="H188" i="2"/>
  <c r="G188" i="2"/>
  <c r="H186" i="2"/>
  <c r="G186" i="2"/>
  <c r="G185" i="2" s="1"/>
  <c r="H184" i="2"/>
  <c r="G184" i="2"/>
  <c r="H183" i="2"/>
  <c r="G183" i="2"/>
  <c r="H182" i="2"/>
  <c r="G182" i="2"/>
  <c r="H181" i="2"/>
  <c r="G181" i="2"/>
  <c r="H180" i="2"/>
  <c r="G180" i="2"/>
  <c r="H178" i="2"/>
  <c r="G178" i="2"/>
  <c r="H177" i="2"/>
  <c r="G177" i="2"/>
  <c r="H176" i="2"/>
  <c r="G176" i="2"/>
  <c r="H174" i="2"/>
  <c r="G174" i="2"/>
  <c r="G173" i="2" s="1"/>
  <c r="H172" i="2"/>
  <c r="G172" i="2"/>
  <c r="H171" i="2"/>
  <c r="G171" i="2"/>
  <c r="H170" i="2"/>
  <c r="G170" i="2"/>
  <c r="H169" i="2"/>
  <c r="G169" i="2"/>
  <c r="H167" i="2"/>
  <c r="G167" i="2"/>
  <c r="G166" i="2" s="1"/>
  <c r="H164" i="2"/>
  <c r="G164" i="2"/>
  <c r="G163" i="2" s="1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2" i="2"/>
  <c r="G142" i="2"/>
  <c r="H139" i="2"/>
  <c r="G139" i="2"/>
  <c r="G138" i="2" s="1"/>
  <c r="G137" i="2" s="1"/>
  <c r="H136" i="2"/>
  <c r="G136" i="2"/>
  <c r="H135" i="2"/>
  <c r="G135" i="2"/>
  <c r="H134" i="2"/>
  <c r="G134" i="2"/>
  <c r="H133" i="2"/>
  <c r="G133" i="2"/>
  <c r="H132" i="2"/>
  <c r="G132" i="2"/>
  <c r="H130" i="2"/>
  <c r="G130" i="2"/>
  <c r="H129" i="2"/>
  <c r="G129" i="2"/>
  <c r="H128" i="2"/>
  <c r="G128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8" i="2"/>
  <c r="G118" i="2"/>
  <c r="H117" i="2"/>
  <c r="G117" i="2"/>
  <c r="H116" i="2"/>
  <c r="G116" i="2"/>
  <c r="H115" i="2"/>
  <c r="G115" i="2"/>
  <c r="H113" i="2"/>
  <c r="G113" i="2"/>
  <c r="G112" i="2" s="1"/>
  <c r="H111" i="2"/>
  <c r="G111" i="2"/>
  <c r="H110" i="2"/>
  <c r="G110" i="2"/>
  <c r="H109" i="2"/>
  <c r="G109" i="2"/>
  <c r="H107" i="2"/>
  <c r="G107" i="2"/>
  <c r="H105" i="2"/>
  <c r="G105" i="2"/>
  <c r="H104" i="2"/>
  <c r="G104" i="2"/>
  <c r="H103" i="2"/>
  <c r="G103" i="2"/>
  <c r="H102" i="2"/>
  <c r="G102" i="2"/>
  <c r="H101" i="2"/>
  <c r="G101" i="2"/>
  <c r="H99" i="2"/>
  <c r="G99" i="2"/>
  <c r="H98" i="2"/>
  <c r="G98" i="2"/>
  <c r="H97" i="2"/>
  <c r="G97" i="2"/>
  <c r="G96" i="2" s="1"/>
  <c r="H95" i="2"/>
  <c r="G95" i="2"/>
  <c r="H94" i="2"/>
  <c r="G94" i="2"/>
  <c r="H93" i="2"/>
  <c r="G93" i="2"/>
  <c r="H92" i="2"/>
  <c r="G92" i="2"/>
  <c r="H90" i="2"/>
  <c r="G90" i="2"/>
  <c r="G89" i="2" s="1"/>
  <c r="H88" i="2"/>
  <c r="G88" i="2"/>
  <c r="G87" i="2" s="1"/>
  <c r="H86" i="2"/>
  <c r="G86" i="2"/>
  <c r="H85" i="2"/>
  <c r="G85" i="2"/>
  <c r="H83" i="2"/>
  <c r="G83" i="2"/>
  <c r="H82" i="2"/>
  <c r="G82" i="2"/>
  <c r="H81" i="2"/>
  <c r="G81" i="2"/>
  <c r="H79" i="2"/>
  <c r="G79" i="2"/>
  <c r="H78" i="2"/>
  <c r="G78" i="2"/>
  <c r="H77" i="2"/>
  <c r="G77" i="2"/>
  <c r="H74" i="2"/>
  <c r="G74" i="2"/>
  <c r="H73" i="2"/>
  <c r="G73" i="2"/>
  <c r="H72" i="2"/>
  <c r="G72" i="2"/>
  <c r="H71" i="2"/>
  <c r="G71" i="2"/>
  <c r="H68" i="2"/>
  <c r="G68" i="2"/>
  <c r="G67" i="2" s="1"/>
  <c r="H66" i="2"/>
  <c r="G66" i="2"/>
  <c r="H65" i="2"/>
  <c r="G65" i="2"/>
  <c r="H63" i="2"/>
  <c r="G63" i="2"/>
  <c r="H62" i="2"/>
  <c r="G62" i="2"/>
  <c r="H60" i="2"/>
  <c r="G60" i="2"/>
  <c r="H59" i="2"/>
  <c r="G59" i="2"/>
  <c r="H58" i="2"/>
  <c r="G58" i="2"/>
  <c r="H57" i="2"/>
  <c r="G57" i="2"/>
  <c r="H55" i="2"/>
  <c r="G55" i="2"/>
  <c r="G54" i="2" s="1"/>
  <c r="G53" i="2" s="1"/>
  <c r="H52" i="2"/>
  <c r="G52" i="2"/>
  <c r="H51" i="2"/>
  <c r="G51" i="2"/>
  <c r="H49" i="2"/>
  <c r="G49" i="2"/>
  <c r="G48" i="2" s="1"/>
  <c r="H47" i="2"/>
  <c r="G47" i="2"/>
  <c r="H46" i="2"/>
  <c r="G46" i="2"/>
  <c r="H43" i="2"/>
  <c r="G43" i="2"/>
  <c r="G42" i="2" s="1"/>
  <c r="H41" i="2"/>
  <c r="G41" i="2"/>
  <c r="H40" i="2"/>
  <c r="G40" i="2"/>
  <c r="H38" i="2"/>
  <c r="G38" i="2"/>
  <c r="G37" i="2" s="1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6" i="2"/>
  <c r="G26" i="2"/>
  <c r="G25" i="2" s="1"/>
  <c r="G24" i="2" s="1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4" i="2"/>
  <c r="G14" i="2"/>
  <c r="G13" i="2" s="1"/>
  <c r="H12" i="2"/>
  <c r="G12" i="2"/>
  <c r="G11" i="2" s="1"/>
  <c r="H10" i="2"/>
  <c r="G10" i="2"/>
  <c r="H9" i="2"/>
  <c r="G9" i="2"/>
  <c r="E8" i="2"/>
  <c r="E11" i="2"/>
  <c r="E13" i="2"/>
  <c r="E16" i="2"/>
  <c r="E25" i="2"/>
  <c r="E29" i="2"/>
  <c r="E37" i="2"/>
  <c r="E39" i="2"/>
  <c r="E42" i="2"/>
  <c r="E48" i="2"/>
  <c r="E50" i="2"/>
  <c r="E54" i="2"/>
  <c r="E56" i="2"/>
  <c r="E61" i="2"/>
  <c r="E64" i="2"/>
  <c r="E67" i="2"/>
  <c r="E70" i="2"/>
  <c r="E76" i="2"/>
  <c r="E80" i="2"/>
  <c r="E84" i="2"/>
  <c r="E87" i="2"/>
  <c r="E89" i="2"/>
  <c r="E96" i="2"/>
  <c r="E100" i="2"/>
  <c r="E108" i="2"/>
  <c r="E112" i="2"/>
  <c r="E119" i="2"/>
  <c r="E127" i="2"/>
  <c r="E131" i="2"/>
  <c r="E138" i="2"/>
  <c r="E143" i="2"/>
  <c r="E163" i="2"/>
  <c r="E166" i="2"/>
  <c r="E168" i="2"/>
  <c r="E173" i="2"/>
  <c r="E175" i="2"/>
  <c r="E179" i="2"/>
  <c r="E185" i="2"/>
  <c r="E187" i="2"/>
  <c r="E192" i="2"/>
  <c r="E195" i="2"/>
  <c r="E197" i="2"/>
  <c r="G197" i="2" l="1"/>
  <c r="G143" i="2"/>
  <c r="G141" i="2" s="1"/>
  <c r="G140" i="2" s="1"/>
  <c r="G127" i="2"/>
  <c r="G91" i="2"/>
  <c r="G64" i="2"/>
  <c r="G80" i="2"/>
  <c r="G179" i="2"/>
  <c r="G187" i="2"/>
  <c r="G192" i="2"/>
  <c r="G191" i="2" s="1"/>
  <c r="G190" i="2" s="1"/>
  <c r="E141" i="2"/>
  <c r="E24" i="2"/>
  <c r="G8" i="2"/>
  <c r="G7" i="2" s="1"/>
  <c r="G16" i="2"/>
  <c r="G15" i="2" s="1"/>
  <c r="G29" i="2"/>
  <c r="G70" i="2"/>
  <c r="G100" i="2"/>
  <c r="G108" i="2"/>
  <c r="G106" i="2" s="1"/>
  <c r="G119" i="2"/>
  <c r="G114" i="2" s="1"/>
  <c r="G131" i="2"/>
  <c r="G175" i="2"/>
  <c r="E137" i="2"/>
  <c r="E114" i="2"/>
  <c r="E91" i="2"/>
  <c r="E53" i="2"/>
  <c r="G39" i="2"/>
  <c r="G50" i="2"/>
  <c r="G45" i="2" s="1"/>
  <c r="G56" i="2"/>
  <c r="G61" i="2"/>
  <c r="G76" i="2"/>
  <c r="G84" i="2"/>
  <c r="G168" i="2"/>
  <c r="E15" i="2"/>
  <c r="E191" i="2"/>
  <c r="E165" i="2"/>
  <c r="E106" i="2"/>
  <c r="E75" i="2"/>
  <c r="E45" i="2"/>
  <c r="E28" i="2"/>
  <c r="E7" i="2"/>
  <c r="D197" i="2"/>
  <c r="C197" i="2"/>
  <c r="H197" i="2" s="1"/>
  <c r="D195" i="2"/>
  <c r="C195" i="2"/>
  <c r="H195" i="2" s="1"/>
  <c r="D192" i="2"/>
  <c r="D187" i="2"/>
  <c r="C187" i="2"/>
  <c r="H187" i="2" s="1"/>
  <c r="D185" i="2"/>
  <c r="C185" i="2"/>
  <c r="H185" i="2" s="1"/>
  <c r="D179" i="2"/>
  <c r="C179" i="2"/>
  <c r="H179" i="2" s="1"/>
  <c r="D175" i="2"/>
  <c r="D173" i="2"/>
  <c r="D168" i="2"/>
  <c r="D166" i="2"/>
  <c r="D163" i="2"/>
  <c r="D143" i="2"/>
  <c r="D141" i="2" s="1"/>
  <c r="C143" i="2"/>
  <c r="C141" i="2" s="1"/>
  <c r="H141" i="2" s="1"/>
  <c r="C163" i="2"/>
  <c r="H163" i="2" s="1"/>
  <c r="G165" i="2" l="1"/>
  <c r="D140" i="2"/>
  <c r="H143" i="2"/>
  <c r="G44" i="2"/>
  <c r="G6" i="2"/>
  <c r="E140" i="2"/>
  <c r="E44" i="2"/>
  <c r="G75" i="2"/>
  <c r="G69" i="2" s="1"/>
  <c r="G28" i="2"/>
  <c r="E190" i="2"/>
  <c r="E6" i="2"/>
  <c r="E69" i="2"/>
  <c r="C140" i="2"/>
  <c r="H140" i="2" s="1"/>
  <c r="D191" i="2"/>
  <c r="D165" i="2"/>
  <c r="C64" i="2"/>
  <c r="H64" i="2" s="1"/>
  <c r="F8" i="1"/>
  <c r="F11" i="1"/>
  <c r="F14" i="1"/>
  <c r="F18" i="1"/>
  <c r="F20" i="1"/>
  <c r="F23" i="1"/>
  <c r="F22" i="1" s="1"/>
  <c r="F27" i="1"/>
  <c r="F29" i="1"/>
  <c r="F32" i="1"/>
  <c r="F31" i="1" s="1"/>
  <c r="F36" i="1"/>
  <c r="F42" i="1"/>
  <c r="F44" i="1"/>
  <c r="F47" i="1"/>
  <c r="F46" i="1" s="1"/>
  <c r="F51" i="1"/>
  <c r="F53" i="1"/>
  <c r="F56" i="1"/>
  <c r="G27" i="2" l="1"/>
  <c r="G5" i="2" s="1"/>
  <c r="E27" i="2"/>
  <c r="F35" i="1"/>
  <c r="F55" i="1"/>
  <c r="F13" i="1"/>
  <c r="F7" i="1"/>
  <c r="F50" i="1"/>
  <c r="F10" i="1"/>
  <c r="F41" i="1"/>
  <c r="F40" i="1" s="1"/>
  <c r="D190" i="2"/>
  <c r="F26" i="1"/>
  <c r="F17" i="1"/>
  <c r="F49" i="1" l="1"/>
  <c r="E5" i="2"/>
  <c r="F34" i="1"/>
  <c r="F25" i="1"/>
  <c r="F6" i="1"/>
  <c r="F5" i="1" l="1"/>
  <c r="H38" i="3" l="1"/>
  <c r="H34" i="3"/>
  <c r="H31" i="3"/>
  <c r="H30" i="3"/>
  <c r="H29" i="3"/>
  <c r="H28" i="3" s="1"/>
  <c r="H27" i="3"/>
  <c r="H26" i="3"/>
  <c r="H25" i="3"/>
  <c r="H24" i="3" s="1"/>
  <c r="H23" i="3"/>
  <c r="H22" i="3"/>
  <c r="H21" i="3"/>
  <c r="H19" i="3"/>
  <c r="H18" i="3"/>
  <c r="H17" i="3"/>
  <c r="H16" i="3"/>
  <c r="H14" i="3"/>
  <c r="H13" i="3" s="1"/>
  <c r="H12" i="3"/>
  <c r="H11" i="3"/>
  <c r="H10" i="3"/>
  <c r="H9" i="3"/>
  <c r="D14" i="1"/>
  <c r="E14" i="1"/>
  <c r="C14" i="1"/>
  <c r="H14" i="1" s="1"/>
  <c r="D36" i="3" l="1"/>
  <c r="D35" i="3" s="1"/>
  <c r="E36" i="3"/>
  <c r="E35" i="3" s="1"/>
  <c r="G37" i="3" l="1"/>
  <c r="C36" i="3"/>
  <c r="F36" i="3"/>
  <c r="G36" i="3" s="1"/>
  <c r="H37" i="3"/>
  <c r="C35" i="3" l="1"/>
  <c r="F35" i="3"/>
  <c r="H36" i="3"/>
  <c r="D138" i="2"/>
  <c r="D131" i="2"/>
  <c r="D127" i="2"/>
  <c r="D119" i="2"/>
  <c r="D112" i="2"/>
  <c r="D108" i="2"/>
  <c r="D100" i="2"/>
  <c r="D96" i="2"/>
  <c r="D89" i="2"/>
  <c r="D87" i="2"/>
  <c r="D84" i="2"/>
  <c r="H35" i="3" l="1"/>
  <c r="G35" i="3"/>
  <c r="D91" i="2"/>
  <c r="D137" i="2"/>
  <c r="D114" i="2"/>
  <c r="D106" i="2"/>
  <c r="D80" i="2"/>
  <c r="D76" i="2"/>
  <c r="D70" i="2"/>
  <c r="D67" i="2"/>
  <c r="D64" i="2"/>
  <c r="D61" i="2"/>
  <c r="D56" i="2"/>
  <c r="D54" i="2"/>
  <c r="D53" i="2" s="1"/>
  <c r="D50" i="2"/>
  <c r="D48" i="2"/>
  <c r="D42" i="2"/>
  <c r="D39" i="2"/>
  <c r="D37" i="2"/>
  <c r="D29" i="2"/>
  <c r="D25" i="2"/>
  <c r="D16" i="2"/>
  <c r="D13" i="2"/>
  <c r="D11" i="2"/>
  <c r="D8" i="2"/>
  <c r="D33" i="3"/>
  <c r="D32" i="3" s="1"/>
  <c r="E33" i="3"/>
  <c r="E32" i="3" s="1"/>
  <c r="F33" i="3"/>
  <c r="G33" i="3" s="1"/>
  <c r="D20" i="3"/>
  <c r="E20" i="3"/>
  <c r="F20" i="3"/>
  <c r="D15" i="3"/>
  <c r="E15" i="3"/>
  <c r="F15" i="3"/>
  <c r="D8" i="3"/>
  <c r="E8" i="3"/>
  <c r="F8" i="3"/>
  <c r="C13" i="3"/>
  <c r="C8" i="3"/>
  <c r="C8" i="1"/>
  <c r="H8" i="1" s="1"/>
  <c r="D8" i="1"/>
  <c r="E8" i="1"/>
  <c r="E7" i="1" s="1"/>
  <c r="C11" i="1"/>
  <c r="H11" i="1" s="1"/>
  <c r="D11" i="1"/>
  <c r="E11" i="1"/>
  <c r="C13" i="1"/>
  <c r="H13" i="1" s="1"/>
  <c r="E13" i="1"/>
  <c r="C18" i="1"/>
  <c r="H18" i="1" s="1"/>
  <c r="D18" i="1"/>
  <c r="E18" i="1"/>
  <c r="C20" i="1"/>
  <c r="H20" i="1" s="1"/>
  <c r="D20" i="1"/>
  <c r="E20" i="1"/>
  <c r="C23" i="1"/>
  <c r="H23" i="1" s="1"/>
  <c r="D23" i="1"/>
  <c r="E23" i="1"/>
  <c r="E22" i="1" s="1"/>
  <c r="C27" i="1"/>
  <c r="H27" i="1" s="1"/>
  <c r="D27" i="1"/>
  <c r="E27" i="1"/>
  <c r="C29" i="1"/>
  <c r="H29" i="1" s="1"/>
  <c r="D29" i="1"/>
  <c r="E29" i="1"/>
  <c r="C32" i="1"/>
  <c r="H32" i="1" s="1"/>
  <c r="D32" i="1"/>
  <c r="E32" i="1"/>
  <c r="C36" i="1"/>
  <c r="H36" i="1" s="1"/>
  <c r="D36" i="1"/>
  <c r="E36" i="1"/>
  <c r="C42" i="1"/>
  <c r="H42" i="1" s="1"/>
  <c r="D42" i="1"/>
  <c r="E42" i="1"/>
  <c r="C44" i="1"/>
  <c r="H44" i="1" s="1"/>
  <c r="D44" i="1"/>
  <c r="E44" i="1"/>
  <c r="C47" i="1"/>
  <c r="H47" i="1" s="1"/>
  <c r="D47" i="1"/>
  <c r="E47" i="1"/>
  <c r="C51" i="1"/>
  <c r="H51" i="1" s="1"/>
  <c r="D51" i="1"/>
  <c r="E51" i="1"/>
  <c r="C53" i="1"/>
  <c r="H53" i="1" s="1"/>
  <c r="D53" i="1"/>
  <c r="E53" i="1"/>
  <c r="C56" i="1"/>
  <c r="H56" i="1" s="1"/>
  <c r="D56" i="1"/>
  <c r="E56" i="1"/>
  <c r="E55" i="1" l="1"/>
  <c r="E46" i="1"/>
  <c r="E35" i="1"/>
  <c r="E31" i="1"/>
  <c r="E10" i="1"/>
  <c r="H20" i="3"/>
  <c r="H8" i="3"/>
  <c r="H33" i="3"/>
  <c r="H15" i="3"/>
  <c r="D45" i="2"/>
  <c r="D44" i="2" s="1"/>
  <c r="D24" i="2"/>
  <c r="D15" i="2"/>
  <c r="C46" i="1"/>
  <c r="H46" i="1" s="1"/>
  <c r="C22" i="1"/>
  <c r="H22" i="1" s="1"/>
  <c r="C7" i="1"/>
  <c r="H7" i="1" s="1"/>
  <c r="C55" i="1"/>
  <c r="H55" i="1" s="1"/>
  <c r="C35" i="1"/>
  <c r="H35" i="1" s="1"/>
  <c r="C31" i="1"/>
  <c r="H31" i="1" s="1"/>
  <c r="C10" i="1"/>
  <c r="H10" i="1" s="1"/>
  <c r="F32" i="3"/>
  <c r="D75" i="2"/>
  <c r="D55" i="1"/>
  <c r="D46" i="1"/>
  <c r="D35" i="1"/>
  <c r="D31" i="1"/>
  <c r="D22" i="1"/>
  <c r="D13" i="1"/>
  <c r="D10" i="1"/>
  <c r="D7" i="1"/>
  <c r="F7" i="3"/>
  <c r="D17" i="1"/>
  <c r="C41" i="1"/>
  <c r="H41" i="1" s="1"/>
  <c r="C26" i="1"/>
  <c r="H26" i="1" s="1"/>
  <c r="C50" i="1"/>
  <c r="H50" i="1" s="1"/>
  <c r="D41" i="1"/>
  <c r="D26" i="1"/>
  <c r="E17" i="1"/>
  <c r="D28" i="2"/>
  <c r="D7" i="2"/>
  <c r="E7" i="3"/>
  <c r="D7" i="3"/>
  <c r="D6" i="3" s="1"/>
  <c r="D5" i="3" s="1"/>
  <c r="E50" i="1"/>
  <c r="C17" i="1"/>
  <c r="H17" i="1" s="1"/>
  <c r="D50" i="1"/>
  <c r="E41" i="1"/>
  <c r="E26" i="1"/>
  <c r="E25" i="1" s="1"/>
  <c r="E6" i="3" l="1"/>
  <c r="E49" i="1"/>
  <c r="E40" i="1"/>
  <c r="E34" i="1"/>
  <c r="E6" i="1"/>
  <c r="H32" i="3"/>
  <c r="G32" i="3"/>
  <c r="G6" i="3" s="1"/>
  <c r="G5" i="3" s="1"/>
  <c r="H7" i="3"/>
  <c r="D69" i="2"/>
  <c r="C25" i="1"/>
  <c r="H25" i="1" s="1"/>
  <c r="C49" i="1"/>
  <c r="H49" i="1" s="1"/>
  <c r="C40" i="1"/>
  <c r="H40" i="1" s="1"/>
  <c r="C34" i="1"/>
  <c r="H34" i="1" s="1"/>
  <c r="C6" i="1"/>
  <c r="H6" i="1" s="1"/>
  <c r="F6" i="3"/>
  <c r="D49" i="1"/>
  <c r="D40" i="1"/>
  <c r="D34" i="1"/>
  <c r="D25" i="1"/>
  <c r="D6" i="1"/>
  <c r="D6" i="2"/>
  <c r="C48" i="2"/>
  <c r="H48" i="2" s="1"/>
  <c r="E5" i="3" l="1"/>
  <c r="E5" i="1"/>
  <c r="D27" i="2"/>
  <c r="C5" i="1"/>
  <c r="H5" i="1" s="1"/>
  <c r="F5" i="3"/>
  <c r="H5" i="3" s="1"/>
  <c r="H6" i="3"/>
  <c r="D5" i="1"/>
  <c r="D5" i="2" l="1"/>
  <c r="C96" i="2"/>
  <c r="H96" i="2" s="1"/>
  <c r="C33" i="3" l="1"/>
  <c r="C15" i="3"/>
  <c r="C28" i="3"/>
  <c r="C24" i="3"/>
  <c r="C80" i="2"/>
  <c r="H80" i="2" s="1"/>
  <c r="C119" i="2"/>
  <c r="H119" i="2" s="1"/>
  <c r="C112" i="2"/>
  <c r="H112" i="2" s="1"/>
  <c r="C108" i="2"/>
  <c r="H108" i="2" s="1"/>
  <c r="C87" i="2"/>
  <c r="H87" i="2" s="1"/>
  <c r="C76" i="2"/>
  <c r="H76" i="2" s="1"/>
  <c r="C54" i="2"/>
  <c r="C50" i="2"/>
  <c r="H50" i="2" s="1"/>
  <c r="C53" i="2" l="1"/>
  <c r="H53" i="2" s="1"/>
  <c r="H54" i="2"/>
  <c r="C45" i="2"/>
  <c r="H45" i="2" s="1"/>
  <c r="C32" i="3"/>
  <c r="C20" i="3"/>
  <c r="C7" i="3" l="1"/>
  <c r="C84" i="2"/>
  <c r="H84" i="2" s="1"/>
  <c r="C6" i="3" l="1"/>
  <c r="C5" i="3" l="1"/>
  <c r="C192" i="2"/>
  <c r="H192" i="2" s="1"/>
  <c r="C175" i="2" l="1"/>
  <c r="H175" i="2" s="1"/>
  <c r="C173" i="2" l="1"/>
  <c r="H173" i="2" s="1"/>
  <c r="C168" i="2" l="1"/>
  <c r="H168" i="2" s="1"/>
  <c r="C166" i="2" l="1"/>
  <c r="H166" i="2" s="1"/>
  <c r="C165" i="2" l="1"/>
  <c r="H165" i="2" s="1"/>
  <c r="C138" i="2"/>
  <c r="H138" i="2" s="1"/>
  <c r="C137" i="2" l="1"/>
  <c r="H137" i="2" s="1"/>
  <c r="C131" i="2"/>
  <c r="H131" i="2" s="1"/>
  <c r="C127" i="2" l="1"/>
  <c r="H127" i="2" s="1"/>
  <c r="C114" i="2" l="1"/>
  <c r="H114" i="2" s="1"/>
  <c r="C106" i="2" l="1"/>
  <c r="H106" i="2" s="1"/>
  <c r="C100" i="2" l="1"/>
  <c r="H100" i="2" s="1"/>
  <c r="C91" i="2" l="1"/>
  <c r="H91" i="2" s="1"/>
  <c r="C89" i="2" l="1"/>
  <c r="H89" i="2" s="1"/>
  <c r="C75" i="2" l="1"/>
  <c r="H75" i="2" s="1"/>
  <c r="C70" i="2" l="1"/>
  <c r="H70" i="2" s="1"/>
  <c r="C69" i="2" l="1"/>
  <c r="H69" i="2" s="1"/>
  <c r="C67" i="2"/>
  <c r="H67" i="2" s="1"/>
  <c r="C61" i="2" l="1"/>
  <c r="H61" i="2" s="1"/>
  <c r="C56" i="2" l="1"/>
  <c r="H56" i="2" s="1"/>
  <c r="C44" i="2" l="1"/>
  <c r="H44" i="2" s="1"/>
  <c r="C42" i="2" l="1"/>
  <c r="H42" i="2" s="1"/>
  <c r="C39" i="2" l="1"/>
  <c r="H39" i="2" s="1"/>
  <c r="C37" i="2" l="1"/>
  <c r="H37" i="2" s="1"/>
  <c r="C29" i="2" l="1"/>
  <c r="H29" i="2" s="1"/>
  <c r="C28" i="2" l="1"/>
  <c r="H28" i="2" s="1"/>
  <c r="C27" i="2" l="1"/>
  <c r="H27" i="2" s="1"/>
  <c r="C25" i="2"/>
  <c r="H25" i="2" s="1"/>
  <c r="C24" i="2" l="1"/>
  <c r="H24" i="2" s="1"/>
  <c r="C16" i="2"/>
  <c r="H16" i="2" s="1"/>
  <c r="C15" i="2" l="1"/>
  <c r="H15" i="2" s="1"/>
  <c r="C13" i="2"/>
  <c r="H13" i="2" s="1"/>
  <c r="C11" i="2" l="1"/>
  <c r="H11" i="2" s="1"/>
  <c r="C8" i="2" l="1"/>
  <c r="H8" i="2" s="1"/>
  <c r="C7" i="2" l="1"/>
  <c r="H7" i="2" s="1"/>
  <c r="C6" i="2" l="1"/>
  <c r="H6" i="2" s="1"/>
  <c r="C191" i="2" l="1"/>
  <c r="H191" i="2" s="1"/>
  <c r="C190" i="2" l="1"/>
  <c r="H190" i="2" s="1"/>
  <c r="C5" i="2" l="1"/>
  <c r="H5" i="2" s="1"/>
</calcChain>
</file>

<file path=xl/sharedStrings.xml><?xml version="1.0" encoding="utf-8"?>
<sst xmlns="http://schemas.openxmlformats.org/spreadsheetml/2006/main" count="332" uniqueCount="291">
  <si>
    <t>Konto</t>
  </si>
  <si>
    <t>Naziv konta</t>
  </si>
  <si>
    <t>Prihodi poslovanja</t>
  </si>
  <si>
    <t>Pomoći iz inozemstva i od subjekata unutar općeg proračuna</t>
  </si>
  <si>
    <t>Pomoći od izvanproračunskih korisnika</t>
  </si>
  <si>
    <t>Tekuće 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</si>
  <si>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</si>
  <si>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</si>
  <si>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</si>
  <si>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Pomoći iz državnog proračuna temeljem prijenosa EU sredstava</t>
  </si>
  <si>
    <t>Tekuće pomoći iz državnog proračuna temeljem prijenosa EU sredstava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</si>
  <si>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</si>
  <si>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</si>
  <si>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</si>
  <si>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</si>
  <si>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</t>
  </si>
  <si>
    <t>Prihodi od zateznih kamata</t>
  </si>
  <si>
    <t>Zatezne kamate iz obveznih odnosa i drugo</t>
  </si>
  <si>
    <t>Prihodi od pozitivnih tečajnih razlika</t>
  </si>
  <si>
    <t>Prihodi od nefinancijske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</si>
  <si>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</si>
  <si>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</si>
  <si>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</si>
  <si>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</si>
  <si>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usluga, participacije i slično</t>
  </si>
  <si>
    <t>Prihodi s osnova osiguranja, refundacije šteta i totalne štete</t>
  </si>
  <si>
    <t>Ostali nespomenuti prihodi po posebnim propisima</t>
  </si>
  <si>
    <t>Prihodi od prodaje proizvoda i roba te pruženih usluga i prihodi od donacija</t>
  </si>
  <si>
    <t>Prihodi od prodaje proizvoda i roba, te pruženih usluga</t>
  </si>
  <si>
    <t>Prihodi od pruženih usluga</t>
  </si>
  <si>
    <t>Prihodi od prodaje proizvoda</t>
  </si>
  <si>
    <t>Donacije od pravnih i fizičkih osoba izvan općeg proračuna</t>
  </si>
  <si>
    <t>Tekuće donacije</t>
  </si>
  <si>
    <t>Tekuće donacije od trgovačkih društava</t>
  </si>
  <si>
    <t>Prihodi iz nadležnog proračuna i od HZZO-a temeljem ugovornih obveza</t>
  </si>
  <si>
    <t>Prihodi iz nadležnog proračuna za financiranje redovite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</si>
  <si>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</si>
  <si>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</si>
  <si>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HZZO-a na temelju ugovornih obveza</t>
  </si>
  <si>
    <t>Rashodi poslovanja</t>
  </si>
  <si>
    <t>Rashodi za zaposlene</t>
  </si>
  <si>
    <t>Plaće (bruto)</t>
  </si>
  <si>
    <t>Plaće za redovan rad</t>
  </si>
  <si>
    <t>Plaće za zaposlene</t>
  </si>
  <si>
    <t>Plaće po sudskim presudama</t>
  </si>
  <si>
    <t>31113</t>
  </si>
  <si>
    <t>Plaće u naravi</t>
  </si>
  <si>
    <t>Korištenje prijevoznih sredstava</t>
  </si>
  <si>
    <t>Plaće za prekovremeni rad</t>
  </si>
  <si>
    <t>Ostali rashodi za zaposlene</t>
  </si>
  <si>
    <t>Bonus za uspješan rad</t>
  </si>
  <si>
    <t>Nagrade</t>
  </si>
  <si>
    <t>Darovi</t>
  </si>
  <si>
    <t>Otpremnine</t>
  </si>
  <si>
    <t>Naknade za bolest, invalidnost i smrtni slučaj</t>
  </si>
  <si>
    <t>Regres za godišnji odmor</t>
  </si>
  <si>
    <t>31219</t>
  </si>
  <si>
    <t>Ostali nenavedeni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</si>
  <si>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</si>
  <si>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</si>
  <si>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</si>
  <si>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</si>
  <si>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</si>
  <si>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</si>
  <si>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</si>
  <si>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</si>
  <si>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</si>
  <si>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</si>
  <si>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</si>
  <si>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</si>
  <si>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</si>
  <si>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</si>
  <si>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</si>
  <si>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</si>
  <si>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Tečajevi i stručni ispiti</t>
  </si>
  <si>
    <t>Ostale naknade troškova zaposlenima</t>
  </si>
  <si>
    <t>Naknada za korištenje privatnog automobila u službene svrhe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</si>
  <si>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</si>
  <si>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</si>
  <si>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</si>
  <si>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</si>
  <si>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Materijal i sredstva za čišćenje i održavanje</t>
  </si>
  <si>
    <t>Potrošni materijal za čišćenje i održavanje</t>
  </si>
  <si>
    <t>Materijal za higijenske potrebe i njegu</t>
  </si>
  <si>
    <t>Sanitetski materijal</t>
  </si>
  <si>
    <t>Sredstva za osobnu higijenu</t>
  </si>
  <si>
    <t>Materijal i sirovine</t>
  </si>
  <si>
    <t>Ostali materijal i sirovine</t>
  </si>
  <si>
    <t>Ostali materijal i sirovine - plinovi tehnički</t>
  </si>
  <si>
    <t>Energija</t>
  </si>
  <si>
    <t>Električna energija</t>
  </si>
  <si>
    <t>Topla voda (toplana)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</si>
  <si>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</si>
  <si>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</si>
  <si>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</si>
  <si>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</si>
  <si>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Ostali materijal i dijelovi za tekuće i investicijsko održavanje</t>
  </si>
  <si>
    <t>Sitni inventar i auto gume</t>
  </si>
  <si>
    <t>Sitni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</si>
  <si>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</si>
  <si>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</si>
  <si>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</si>
  <si>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</si>
  <si>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</si>
  <si>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Poštarina (pisma, tiskanice i slično)</t>
  </si>
  <si>
    <t>Rent-a-car i taxi prijevoz</t>
  </si>
  <si>
    <t>Usluge tekućeg i investicijskog održavanja</t>
  </si>
  <si>
    <t>Usluge tekućeg i investicijskog održavanja građevinskih objekata</t>
  </si>
  <si>
    <t>Usluge tekućeg održavanja građevinskih objekata</t>
  </si>
  <si>
    <t>Usluge tekućeg održavanja građevinskih objekata na tuđim građevinskim objektima radi prava korištenja</t>
  </si>
  <si>
    <t>Usluge investicijskog održavanja građevinskih objekata</t>
  </si>
  <si>
    <t>Usluge tekućeg i investicijskog održavanja postrojenja i opreme</t>
  </si>
  <si>
    <t>Usluge tekućeg održavanja postrojenja i opreme</t>
  </si>
  <si>
    <t>Usluge investicijskog održavanja postrojenja i opreme</t>
  </si>
  <si>
    <t>Usluge tekućeg i investicijskog održavanja opreme - validacija, umjeravanje</t>
  </si>
  <si>
    <t>Usluge tekućeg i investicijskog održavanja prijevoznih sredstava</t>
  </si>
  <si>
    <t>Usluge tekućeg održavanja prijevoznih sredstava - servisi vozila</t>
  </si>
  <si>
    <t>Usluge tekućeg održavanja prijevoznih sredstava - pranje i čišćenje vozila</t>
  </si>
  <si>
    <t>Ostale usluge tekućeg i investicijskog održavanja</t>
  </si>
  <si>
    <t>Ostale usluge tekućeg održavanja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</si>
  <si>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</si>
  <si>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</si>
  <si>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</si>
  <si>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</si>
  <si>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</si>
  <si>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Dimnjačarske i ekološke usluge</t>
  </si>
  <si>
    <t>Pričuva</t>
  </si>
  <si>
    <t>Ostale komunalne usluge</t>
  </si>
  <si>
    <t>Ostale komunalne usluge - refundacija režijskih troškova (DZ)</t>
  </si>
  <si>
    <t>Ostale komunalne usluge - uređenje okoliša, čišćenje snijega i ostalo</t>
  </si>
  <si>
    <t>Ostale komunalne usluge - komunalne i ostale naknade i doprinosi</t>
  </si>
  <si>
    <t>Zakupnine i najamnine</t>
  </si>
  <si>
    <t>32352</t>
  </si>
  <si>
    <t>Zakupnine i najamnine za građevinske objekte</t>
  </si>
  <si>
    <t>Najamnine za opremu</t>
  </si>
  <si>
    <t>Licence</t>
  </si>
  <si>
    <t>Zakupnine i najamnine za vozila</t>
  </si>
  <si>
    <t>Ostale najamnine i zakupnine</t>
  </si>
  <si>
    <t>Zdravstvene i veterinarske usluge</t>
  </si>
  <si>
    <t>Obvezni i preventivni zdravstveni pregledi zaposlenika</t>
  </si>
  <si>
    <t>Laboratorijske usluge</t>
  </si>
  <si>
    <t>Laboratorijske usluge - usluge drugih zdravstvenih ustanova</t>
  </si>
  <si>
    <t>Laboratorijske usluge - interkalibracije</t>
  </si>
  <si>
    <t>Ostale zdravstvene i veterinarske usluge</t>
  </si>
  <si>
    <t>Ostale zdravstvene usluge - očitavanje nalaza mobilne mamografije</t>
  </si>
  <si>
    <t>Intelektualne i osobne usluge</t>
  </si>
  <si>
    <t>Autorski honorari</t>
  </si>
  <si>
    <t>Ugovori o djelu</t>
  </si>
  <si>
    <t>Usluge odvjetnika i pravnog savjetovanja</t>
  </si>
  <si>
    <t>Usluge agencija, studentskog servisa (prijepisi, prijevodi i drugo)</t>
  </si>
  <si>
    <t>Ostale intelektualne usluge</t>
  </si>
  <si>
    <t>Ostale intelektualne usluge - izrada projekta</t>
  </si>
  <si>
    <t>Ostale intelektualne usluge - stručni nadzor</t>
  </si>
  <si>
    <t>Ostale intelektualne usluge - projektantski nadzor</t>
  </si>
  <si>
    <t>Ostale intelektualne usluge - bioprognoza i monitoring zraka</t>
  </si>
  <si>
    <t>Ostale intelektualne usluge - uvođenje sustava kvalitete</t>
  </si>
  <si>
    <t>Ostale intelektualne usluge - konzultantske usluge EU projekti</t>
  </si>
  <si>
    <t>Računalne usluge</t>
  </si>
  <si>
    <t>Usluge ažuriranja računalnih baza</t>
  </si>
  <si>
    <t>Usluge razvoja software-a</t>
  </si>
  <si>
    <t>Ostale računalne usluge</t>
  </si>
  <si>
    <t>Ostale usluge</t>
  </si>
  <si>
    <t>Grafičke i tiskarske usluge, usluge kopiranja i uvezivanja i slično</t>
  </si>
  <si>
    <t>Usluge pri registraciji prijevoznih sredstava</t>
  </si>
  <si>
    <t>Usluge čišćenja, pranja i slično</t>
  </si>
  <si>
    <t>Usluge čuvanja imovine i osoba</t>
  </si>
  <si>
    <t>Ostale nespomenute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</si>
  <si>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</si>
  <si>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</si>
  <si>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</si>
  <si>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</si>
  <si>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</si>
  <si>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</si>
  <si>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</si>
  <si>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</si>
  <si>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</si>
  <si>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Osiguranje za odgovornost iz djelatnosti</t>
  </si>
  <si>
    <t>Reprezentacija</t>
  </si>
  <si>
    <t>Članarine i norme</t>
  </si>
  <si>
    <t>Tuzemne članarine</t>
  </si>
  <si>
    <t>Međunarodne članarine</t>
  </si>
  <si>
    <t>Norme</t>
  </si>
  <si>
    <t>Pristojbe i naknade</t>
  </si>
  <si>
    <t>Upravne i administrativne pristojbe</t>
  </si>
  <si>
    <t>Sudske pristojbe</t>
  </si>
  <si>
    <t>Javnobilježničke pristojbe</t>
  </si>
  <si>
    <t>Novčana naknada poslodavca zbog nezapošljavanja osoba s invaliditetom</t>
  </si>
  <si>
    <t>Ostale pristojbe i naknade</t>
  </si>
  <si>
    <t>Troškovi sudskih postupaka</t>
  </si>
  <si>
    <t>Rashodi protokola (cvijeće, vijenci, svijeće i slično)</t>
  </si>
  <si>
    <t>Financijski rashodi</t>
  </si>
  <si>
    <t>Ostali financijski rashodi</t>
  </si>
  <si>
    <t>Bankarske usluge i usluge platnog prometa</t>
  </si>
  <si>
    <t>Usluge banaka</t>
  </si>
  <si>
    <t>Usluge platnog prometa</t>
  </si>
  <si>
    <t>Negativne tečajne razlike</t>
  </si>
  <si>
    <t>Zatezne kamate</t>
  </si>
  <si>
    <t>Zatezne kamate iz poslovnih odnosa</t>
  </si>
  <si>
    <t>Rashodi za nabavu nefinancijske imovine</t>
  </si>
  <si>
    <t>Rashodi za nabavu proizvedene dugotrajne imovine</t>
  </si>
  <si>
    <t>Postrojenja i oprema</t>
  </si>
  <si>
    <t>Uredska oprema i namještaj</t>
  </si>
  <si>
    <t>Računala i računalna oprema</t>
  </si>
  <si>
    <t>Uredski namještaj</t>
  </si>
  <si>
    <t>Laboratorijski namještaj</t>
  </si>
  <si>
    <t>Ostala uredska oprema</t>
  </si>
  <si>
    <t>Oprema za održavanje i zaštitu</t>
  </si>
  <si>
    <t>Oprema za grijanje, ventilaciju i hlađenje</t>
  </si>
  <si>
    <t>Oprema za održavanje prostorija</t>
  </si>
  <si>
    <t>Oprema za civilnu zaštitu</t>
  </si>
  <si>
    <t>Ostala oprema za održavanje i zaštitu</t>
  </si>
  <si>
    <t>Medicinska i laboratorijska oprema</t>
  </si>
  <si>
    <t>Medicinska oprema</t>
  </si>
  <si>
    <t>Medicinska oprema - Mobilna mamografija</t>
  </si>
  <si>
    <t>Laboratorijska oprema</t>
  </si>
  <si>
    <t>Instrumenti, uređaji i strojevi</t>
  </si>
  <si>
    <t>Precizni i optički instrumenti</t>
  </si>
  <si>
    <t>Mjerni i kontrolni uređaji</t>
  </si>
  <si>
    <t>Ostali instrumenti, uređaji i strojevi</t>
  </si>
  <si>
    <t>Uređaji, strojevi i oprema za ostale namjene</t>
  </si>
  <si>
    <t>Uređaji</t>
  </si>
  <si>
    <t>Strojevi</t>
  </si>
  <si>
    <t>Oprema</t>
  </si>
  <si>
    <t>Nematerijalna proizvedena imovina</t>
  </si>
  <si>
    <t>Ulaganja u računalne programe</t>
  </si>
  <si>
    <t>Pomoći od međunarodnih organizacija</t>
  </si>
  <si>
    <t>Tekuće pomoći od međunarodnih organizacija</t>
  </si>
  <si>
    <t>Ostale intelektualne usluge - ostali projekti i usluge</t>
  </si>
  <si>
    <t>Negativne tečajne razlike i razlike zbog primjene valutne klauzule</t>
  </si>
  <si>
    <t>Laboratorijske usluge - Eko Karta</t>
  </si>
  <si>
    <t>Ostale usluge za komunikaciju i prijevoz</t>
  </si>
  <si>
    <t>Zatezne kamate za doprinose</t>
  </si>
  <si>
    <t>Telefoni i ostali komunikacijski uređaji</t>
  </si>
  <si>
    <t>Komunikacijska oprema</t>
  </si>
  <si>
    <t>PLAN RASHODA POSLOVANJA 2025</t>
  </si>
  <si>
    <t>Rashodi za dodatna ulaganja na nefinancijskoj imovini</t>
  </si>
  <si>
    <t>Dodatna ulaganja na građevinskim objektima</t>
  </si>
  <si>
    <t xml:space="preserve">Tekuće pomoći proračunskim korisnicima iz proračuna koji im nije nadležan - Distribucija cjepiva </t>
  </si>
  <si>
    <t>Rashod po osnovi utroška lijekova</t>
  </si>
  <si>
    <t>Rashodi lijekova i potrošnog medicinskog materijala kod zdravstvenih ustanova</t>
  </si>
  <si>
    <t>Rashodi po osnovi utroška lijekova i potrošnog medicinskog materijala</t>
  </si>
  <si>
    <t>PLAN PRIHODA POSLOVANJA 2026</t>
  </si>
  <si>
    <t>Izvršenje plana 
01-11/2025</t>
  </si>
  <si>
    <t>Prijedlog plana 2026</t>
  </si>
  <si>
    <t>Plan 2026 / 2025</t>
  </si>
  <si>
    <t>Plan 2026 / 2025 u %</t>
  </si>
  <si>
    <t>Rashodi po osnovi utroška potrošnog medicinskog materijala</t>
  </si>
  <si>
    <t>3251302</t>
  </si>
  <si>
    <t>Rashodi po osnovi utroška potrošnog medicinskog materijala - cjepivo</t>
  </si>
  <si>
    <t>3251303</t>
  </si>
  <si>
    <t>Rashodi po osnovi utroška potrošnog medicinskog materijala - kemikalije</t>
  </si>
  <si>
    <t>3251304</t>
  </si>
  <si>
    <t>Rashodi po osnovi utroška potrošnog medicinskog materijala - diskovi</t>
  </si>
  <si>
    <t>3251305</t>
  </si>
  <si>
    <t>Rashodi po osnovi utroška potrošnog medicinskog materijala - testovi za mikrobiologiju</t>
  </si>
  <si>
    <t>3251306</t>
  </si>
  <si>
    <t>Rashodi po osnovi utroška potrošnog medicinskog materijala - podloge za mikrobilogiju</t>
  </si>
  <si>
    <t>3251307</t>
  </si>
  <si>
    <t>Rashodi po osnovi utroška potrošnog medicinskog materijala - hemokulture</t>
  </si>
  <si>
    <t>3251308</t>
  </si>
  <si>
    <t>Rashodi po osnovi utroška potrošnog medicinskog materijala - krvni pripravci</t>
  </si>
  <si>
    <t>3251309</t>
  </si>
  <si>
    <t>Rashodi po osnovi utroška potrošnog medicinskog materijala - filter papiri</t>
  </si>
  <si>
    <t>3251310</t>
  </si>
  <si>
    <t>Rashodi po osnovi utroška potrošnog medicinskog materijala - laboratorijski staklo</t>
  </si>
  <si>
    <t>3251311</t>
  </si>
  <si>
    <t>Rashodi po osnovi utroška potrošnog medicinskog materijala - laboratorijska plastika</t>
  </si>
  <si>
    <t>3251312</t>
  </si>
  <si>
    <t>Rashodi po osnovi utroška potrošnog medicinskog materijala - potrošni laboratorijski materijal</t>
  </si>
  <si>
    <t>3251320</t>
  </si>
  <si>
    <t>Rashodi po osnovi utroška potrošnog medicinskog materijala - sredstva za DDD</t>
  </si>
  <si>
    <t>3251333</t>
  </si>
  <si>
    <t>Rashodi po osnovi utroška potrošnog medicinskog materijala - molekularna mikrobiologija</t>
  </si>
  <si>
    <t>3251335</t>
  </si>
  <si>
    <t>Rashodi po osnovi utroška potrošnog medicinskog materijala - test pločice za droge</t>
  </si>
  <si>
    <t>3251337</t>
  </si>
  <si>
    <t>Rashodi po osnovi utroška potrošnog medicinskog materijala - mobilna mamografija</t>
  </si>
  <si>
    <t>3251338</t>
  </si>
  <si>
    <t>Rashodi po osnovi utroška potrošnog medicinskog materijala - obrasci</t>
  </si>
  <si>
    <t>3251339</t>
  </si>
  <si>
    <t>Rashodi po osnovi utroška potrošnog medicinskog materijala - serološka dijagnostika</t>
  </si>
  <si>
    <t>3251340</t>
  </si>
  <si>
    <t>Rashodi po osnovi utroška potrošnog medicinskog materijala - testovi intolerancije na hranu</t>
  </si>
  <si>
    <t>3251341</t>
  </si>
  <si>
    <t>Rashodi po osnovi utroška potrošnog medicinskog materijala - standardi</t>
  </si>
  <si>
    <t>Rashodi po osnovi otpisa lijekova i potrošnog medicinskog materijala</t>
  </si>
  <si>
    <t xml:space="preserve">Rashodi po osnovi otpisa lijekova </t>
  </si>
  <si>
    <t>Prijedlog plana 2025
UV 55; 18.12.2024</t>
  </si>
  <si>
    <t>Prijelog rebalansa 
UV 70; 17.12.2025.</t>
  </si>
  <si>
    <t>PLAN RASHODA ZA NABAVU NEFINANCIJSKE IMOVINE 2026</t>
  </si>
  <si>
    <t>Dodatna ulaganja na tuđim građevinskim objektima radi prava korištenja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</si>
</sst>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7" tint="-0.499984740745262"/>
      <name val="Calibri"/>
      <family val="2"/>
      <charset val="238"/>
      <scheme val="minor"/>
    </font>
    <font>
      <b/>
      <sz val="10"/>
      <color rgb="FF002060"/>
      <name val="Calibri Light"/>
      <family val="2"/>
      <charset val="238"/>
      <scheme val="major"/>
    </font>
    <font>
      <sz val="10"/>
      <color rgb="FF002060"/>
      <name val="Calibri Light"/>
      <family val="2"/>
      <charset val="238"/>
      <scheme val="major"/>
    </font>
    <font>
      <sz val="10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F6FA"/>
        <bgColor indexed="64"/>
      </patternFill>
    </fill>
    <fill>
      <patternFill patternType="solid">
        <fgColor theme="9" tint="0.39997558519241921"/>
        <bgColor rgb="FFB3C5DB"/>
      </patternFill>
    </fill>
    <fill>
      <patternFill patternType="solid">
        <fgColor theme="9" tint="0.59999389629810485"/>
        <bgColor rgb="FFEBE6F2"/>
      </patternFill>
    </fill>
    <fill>
      <patternFill patternType="solid">
        <fgColor theme="9"/>
        <bgColor rgb="FF809EC2"/>
      </patternFill>
    </fill>
    <fill>
      <patternFill patternType="solid">
        <fgColor theme="9" tint="0.59999389629810485"/>
        <bgColor rgb="FFB3C5DB"/>
      </patternFill>
    </fill>
    <fill>
      <patternFill patternType="solid">
        <fgColor theme="9" tint="0.59999389629810485"/>
        <bgColor rgb="FFCBD8E7"/>
      </patternFill>
    </fill>
    <fill>
      <patternFill patternType="solid">
        <fgColor theme="9" tint="0.79998168889431442"/>
        <bgColor rgb="FFB3C5DB"/>
      </patternFill>
    </fill>
    <fill>
      <patternFill patternType="solid">
        <fgColor theme="9" tint="0.79998168889431442"/>
        <bgColor rgb="FFE6EBF2"/>
      </patternFill>
    </fill>
    <fill>
      <patternFill patternType="solid">
        <fgColor theme="9" tint="0.79998168889431442"/>
        <bgColor rgb="FFCBD8E7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9" tint="-0.24994659260841701"/>
      </left>
      <right style="hair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hair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</cellStyleXfs>
  <cellXfs count="1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3" fontId="6" fillId="9" borderId="2" xfId="0" applyNumberFormat="1" applyFont="1" applyFill="1" applyBorder="1" applyAlignment="1">
      <alignment horizontal="center" vertical="center" wrapText="1"/>
    </xf>
    <xf numFmtId="4" fontId="6" fillId="9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3" fontId="6" fillId="10" borderId="2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3" fontId="6" fillId="8" borderId="2" xfId="0" applyNumberFormat="1" applyFont="1" applyFill="1" applyBorder="1" applyAlignment="1">
      <alignment vertical="center"/>
    </xf>
    <xf numFmtId="0" fontId="6" fillId="11" borderId="2" xfId="0" applyFont="1" applyFill="1" applyBorder="1" applyAlignment="1">
      <alignment vertical="center"/>
    </xf>
    <xf numFmtId="3" fontId="6" fillId="11" borderId="2" xfId="0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vertical="center"/>
    </xf>
    <xf numFmtId="3" fontId="6" fillId="13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6" fillId="12" borderId="2" xfId="0" applyFont="1" applyFill="1" applyBorder="1" applyAlignment="1">
      <alignment vertical="center"/>
    </xf>
    <xf numFmtId="3" fontId="6" fillId="12" borderId="2" xfId="0" applyNumberFormat="1" applyFont="1" applyFill="1" applyBorder="1" applyAlignment="1">
      <alignment vertical="center"/>
    </xf>
    <xf numFmtId="0" fontId="6" fillId="14" borderId="2" xfId="0" applyFont="1" applyFill="1" applyBorder="1" applyAlignment="1">
      <alignment vertical="center"/>
    </xf>
    <xf numFmtId="3" fontId="6" fillId="14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6" fillId="15" borderId="2" xfId="0" applyFont="1" applyFill="1" applyBorder="1" applyAlignment="1">
      <alignment vertical="center"/>
    </xf>
    <xf numFmtId="3" fontId="6" fillId="15" borderId="2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9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9" fillId="5" borderId="3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3" xfId="0" applyNumberFormat="1" applyFont="1" applyFill="1" applyBorder="1" applyAlignment="1">
      <alignment horizontal="right" vertical="center"/>
    </xf>
    <xf numFmtId="4" fontId="9" fillId="5" borderId="3" xfId="0" applyNumberFormat="1" applyFont="1" applyFill="1" applyBorder="1" applyAlignment="1">
      <alignment horizontal="right" vertical="center"/>
    </xf>
    <xf numFmtId="0" fontId="9" fillId="6" borderId="3" xfId="0" applyFont="1" applyFill="1" applyBorder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3" fontId="9" fillId="6" borderId="3" xfId="0" applyNumberFormat="1" applyFont="1" applyFill="1" applyBorder="1" applyAlignment="1">
      <alignment horizontal="right" vertical="center"/>
    </xf>
    <xf numFmtId="4" fontId="9" fillId="6" borderId="3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9" fillId="6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3" fontId="8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0" fontId="6" fillId="9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vertical="center"/>
    </xf>
    <xf numFmtId="3" fontId="6" fillId="5" borderId="3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4" fontId="6" fillId="6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0" fontId="6" fillId="7" borderId="3" xfId="0" applyFont="1" applyFill="1" applyBorder="1" applyAlignment="1">
      <alignment horizontal="right" vertical="center"/>
    </xf>
    <xf numFmtId="0" fontId="6" fillId="7" borderId="3" xfId="0" applyFont="1" applyFill="1" applyBorder="1" applyAlignment="1">
      <alignment vertical="center"/>
    </xf>
    <xf numFmtId="3" fontId="6" fillId="7" borderId="3" xfId="0" applyNumberFormat="1" applyFont="1" applyFill="1" applyBorder="1" applyAlignment="1">
      <alignment vertical="center"/>
    </xf>
    <xf numFmtId="4" fontId="6" fillId="7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3" fontId="6" fillId="9" borderId="8" xfId="0" applyNumberFormat="1" applyFont="1" applyFill="1" applyBorder="1" applyAlignment="1">
      <alignment horizontal="center" vertical="center" wrapText="1"/>
    </xf>
    <xf numFmtId="4" fontId="6" fillId="9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10" borderId="10" xfId="0" applyFont="1" applyFill="1" applyBorder="1" applyAlignment="1">
      <alignment vertical="center"/>
    </xf>
    <xf numFmtId="4" fontId="6" fillId="10" borderId="11" xfId="0" applyNumberFormat="1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4" fontId="6" fillId="8" borderId="11" xfId="0" applyNumberFormat="1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4" fontId="6" fillId="11" borderId="11" xfId="0" applyNumberFormat="1" applyFont="1" applyFill="1" applyBorder="1" applyAlignment="1">
      <alignment vertical="center"/>
    </xf>
    <xf numFmtId="0" fontId="6" fillId="13" borderId="10" xfId="0" applyFont="1" applyFill="1" applyBorder="1" applyAlignment="1">
      <alignment vertical="center"/>
    </xf>
    <xf numFmtId="4" fontId="6" fillId="13" borderId="11" xfId="0" applyNumberFormat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4" fontId="6" fillId="12" borderId="11" xfId="0" applyNumberFormat="1" applyFont="1" applyFill="1" applyBorder="1" applyAlignment="1">
      <alignment vertical="center"/>
    </xf>
    <xf numFmtId="0" fontId="6" fillId="14" borderId="10" xfId="0" applyFont="1" applyFill="1" applyBorder="1" applyAlignment="1">
      <alignment vertical="center"/>
    </xf>
    <xf numFmtId="4" fontId="6" fillId="14" borderId="11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4" fontId="6" fillId="3" borderId="11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4" fontId="6" fillId="4" borderId="11" xfId="0" applyNumberFormat="1" applyFont="1" applyFill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4" fontId="6" fillId="15" borderId="11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3" fontId="4" fillId="0" borderId="0" xfId="0" applyNumberFormat="1" applyFont="1"/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B2F24A6F-EEA6-4B1D-8A2E-7CC93DA7F683}"/>
    <cellStyle name="Obično_List4" xfId="2" xr:uid="{3B3105A6-2108-48F6-93AB-91A1CF9FE526}"/>
    <cellStyle name="Ukupni zbroj" xfId="1" builtinId="25"/>
  </cellStyles>
  <dxfs count="0"/>
  <tableStyles count="0" defaultTableStyle="TableStyleMedium2" defaultPivotStyle="PivotStyleLight16"/>
  <colors>
    <mruColors>
      <color rgb="FFFAFBFC"/>
      <color rgb="FFD08CCB"/>
      <color rgb="FF009999"/>
      <color rgb="FF8F1946"/>
      <color rgb="FFE2C2F0"/>
      <color rgb="FFF3971D"/>
      <color rgb="FFF7E787"/>
      <color rgb="FFE6EBF2"/>
      <color rgb="FFCBD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0B82-55C1-4841-9007-D5F0240072A8}">
  <sheetPr>
    <tabColor theme="9" tint="0.59999389629810485"/>
    <pageSetUpPr fitToPage="1"/>
  </sheetPr>
  <dimension ref="A1:H58"/>
  <sheetViews>
    <sheetView tabSelected="1" zoomScaleNormal="100" workbookViewId="0">
      <selection sqref="A1:H1"/>
    </sheetView>
  </sheetViews>
  <sheetFormatPr defaultRowHeight="12.75" x14ac:dyDescent="0.2"/>
  <cols>
    <col min="1" max="1" width="10.7109375" style="29" customWidth="1"/>
    <col min="2" max="2" width="65.7109375" style="29" customWidth="1"/>
    <col min="3" max="5" width="15.7109375" style="29" customWidth="1"/>
    <col min="6" max="7" width="15.7109375" style="30" customWidth="1"/>
    <col min="8" max="8" width="15.7109375" style="31" customWidth="1"/>
    <col min="9" max="16384" width="9.140625" style="1"/>
  </cols>
  <sheetData>
    <row r="1" spans="1:8" ht="20.100000000000001" customHeight="1" thickTop="1" thickBot="1" x14ac:dyDescent="0.25">
      <c r="A1" s="129" t="s">
        <v>241</v>
      </c>
      <c r="B1" s="130"/>
      <c r="C1" s="130"/>
      <c r="D1" s="130"/>
      <c r="E1" s="130"/>
      <c r="F1" s="130"/>
      <c r="G1" s="130"/>
      <c r="H1" s="131"/>
    </row>
    <row r="2" spans="1:8" ht="14.25" thickTop="1" thickBot="1" x14ac:dyDescent="0.25"/>
    <row r="3" spans="1:8" ht="51.75" thickTop="1" x14ac:dyDescent="0.2">
      <c r="A3" s="97" t="s">
        <v>0</v>
      </c>
      <c r="B3" s="98" t="s">
        <v>1</v>
      </c>
      <c r="C3" s="99" t="s">
        <v>287</v>
      </c>
      <c r="D3" s="99" t="s">
        <v>288</v>
      </c>
      <c r="E3" s="99" t="s">
        <v>242</v>
      </c>
      <c r="F3" s="99" t="s">
        <v>243</v>
      </c>
      <c r="G3" s="99" t="s">
        <v>244</v>
      </c>
      <c r="H3" s="100" t="s">
        <v>245</v>
      </c>
    </row>
    <row r="4" spans="1:8" s="2" customFormat="1" ht="9.9499999999999993" customHeight="1" x14ac:dyDescent="0.2">
      <c r="A4" s="101">
        <v>1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102">
        <v>1</v>
      </c>
    </row>
    <row r="5" spans="1:8" ht="20.100000000000001" customHeight="1" x14ac:dyDescent="0.2">
      <c r="A5" s="103">
        <v>6</v>
      </c>
      <c r="B5" s="8" t="s">
        <v>2</v>
      </c>
      <c r="C5" s="9">
        <f t="shared" ref="C5:E5" si="0">C6+C25+C34+C40+C49</f>
        <v>24970700</v>
      </c>
      <c r="D5" s="9">
        <f t="shared" si="0"/>
        <v>26498700</v>
      </c>
      <c r="E5" s="9">
        <f t="shared" si="0"/>
        <v>22481543.579999998</v>
      </c>
      <c r="F5" s="9">
        <f>F6+F25+F34+F40+F49</f>
        <v>26755000</v>
      </c>
      <c r="G5" s="9">
        <f>G6+G25+G34+G40+G49</f>
        <v>1784300</v>
      </c>
      <c r="H5" s="104">
        <f>F5/C5*100</f>
        <v>107.14557461344695</v>
      </c>
    </row>
    <row r="6" spans="1:8" ht="20.100000000000001" customHeight="1" x14ac:dyDescent="0.2">
      <c r="A6" s="105">
        <v>63</v>
      </c>
      <c r="B6" s="10" t="s">
        <v>3</v>
      </c>
      <c r="C6" s="11">
        <f t="shared" ref="C6:E6" si="1">C10+C13+C17+C22+C7</f>
        <v>5175000</v>
      </c>
      <c r="D6" s="11">
        <f t="shared" si="1"/>
        <v>5385000</v>
      </c>
      <c r="E6" s="11">
        <f t="shared" si="1"/>
        <v>5355755.5999999996</v>
      </c>
      <c r="F6" s="11">
        <f>F10+F13+F17+F22+F7</f>
        <v>5190000</v>
      </c>
      <c r="G6" s="11">
        <f>G10+G13+G17+G22+G7</f>
        <v>15000</v>
      </c>
      <c r="H6" s="106">
        <f t="shared" ref="H6:H57" si="2">F6/C6*100</f>
        <v>100.28985507246378</v>
      </c>
    </row>
    <row r="7" spans="1:8" ht="20.100000000000001" customHeight="1" x14ac:dyDescent="0.2">
      <c r="A7" s="107">
        <v>632</v>
      </c>
      <c r="B7" s="12" t="s">
        <v>225</v>
      </c>
      <c r="C7" s="13">
        <f t="shared" ref="C7:G8" si="3">C8</f>
        <v>0</v>
      </c>
      <c r="D7" s="13">
        <f t="shared" si="3"/>
        <v>0</v>
      </c>
      <c r="E7" s="13">
        <f t="shared" si="3"/>
        <v>0</v>
      </c>
      <c r="F7" s="13">
        <f t="shared" si="3"/>
        <v>0</v>
      </c>
      <c r="G7" s="13">
        <f t="shared" si="3"/>
        <v>0</v>
      </c>
      <c r="H7" s="108" t="e">
        <f t="shared" si="2"/>
        <v>#DIV/0!</v>
      </c>
    </row>
    <row r="8" spans="1:8" ht="20.100000000000001" customHeight="1" x14ac:dyDescent="0.2">
      <c r="A8" s="109">
        <v>6321</v>
      </c>
      <c r="B8" s="14" t="s">
        <v>226</v>
      </c>
      <c r="C8" s="15">
        <f t="shared" si="3"/>
        <v>0</v>
      </c>
      <c r="D8" s="15">
        <f t="shared" si="3"/>
        <v>0</v>
      </c>
      <c r="E8" s="15">
        <f t="shared" si="3"/>
        <v>0</v>
      </c>
      <c r="F8" s="15">
        <f t="shared" si="3"/>
        <v>0</v>
      </c>
      <c r="G8" s="15">
        <f t="shared" si="3"/>
        <v>0</v>
      </c>
      <c r="H8" s="110" t="e">
        <f t="shared" si="2"/>
        <v>#DIV/0!</v>
      </c>
    </row>
    <row r="9" spans="1:8" ht="20.100000000000001" customHeight="1" x14ac:dyDescent="0.2">
      <c r="A9" s="111">
        <v>63211</v>
      </c>
      <c r="B9" s="16" t="s">
        <v>226</v>
      </c>
      <c r="C9" s="17">
        <v>0</v>
      </c>
      <c r="D9" s="17">
        <v>0</v>
      </c>
      <c r="E9" s="17">
        <v>0</v>
      </c>
      <c r="F9" s="17">
        <v>0</v>
      </c>
      <c r="G9" s="17">
        <f t="shared" ref="G9:G57" si="4">F9-C9</f>
        <v>0</v>
      </c>
      <c r="H9" s="112" t="e">
        <f t="shared" si="2"/>
        <v>#DIV/0!</v>
      </c>
    </row>
    <row r="10" spans="1:8" ht="20.100000000000001" customHeight="1" x14ac:dyDescent="0.2">
      <c r="A10" s="113">
        <v>634</v>
      </c>
      <c r="B10" s="18" t="s">
        <v>4</v>
      </c>
      <c r="C10" s="19">
        <f t="shared" ref="C10:G11" si="5">C11</f>
        <v>60000</v>
      </c>
      <c r="D10" s="19">
        <f t="shared" si="5"/>
        <v>30000</v>
      </c>
      <c r="E10" s="19">
        <f t="shared" si="5"/>
        <v>30407.46</v>
      </c>
      <c r="F10" s="19">
        <f t="shared" si="5"/>
        <v>0</v>
      </c>
      <c r="G10" s="19">
        <f t="shared" si="5"/>
        <v>-60000</v>
      </c>
      <c r="H10" s="114">
        <f t="shared" si="2"/>
        <v>0</v>
      </c>
    </row>
    <row r="11" spans="1:8" ht="20.100000000000001" customHeight="1" x14ac:dyDescent="0.2">
      <c r="A11" s="115">
        <v>6341</v>
      </c>
      <c r="B11" s="20" t="s">
        <v>5</v>
      </c>
      <c r="C11" s="21">
        <f t="shared" si="5"/>
        <v>60000</v>
      </c>
      <c r="D11" s="21">
        <f t="shared" si="5"/>
        <v>30000</v>
      </c>
      <c r="E11" s="21">
        <f t="shared" si="5"/>
        <v>30407.46</v>
      </c>
      <c r="F11" s="21">
        <f t="shared" si="5"/>
        <v>0</v>
      </c>
      <c r="G11" s="21">
        <f t="shared" si="5"/>
        <v>-60000</v>
      </c>
      <c r="H11" s="116">
        <f t="shared" si="2"/>
        <v>0</v>
      </c>
    </row>
    <row r="12" spans="1:8" ht="20.100000000000001" customHeight="1" x14ac:dyDescent="0.2">
      <c r="A12" s="111">
        <v>63414</v>
      </c>
      <c r="B12" s="16" t="s">
        <v>6</v>
      </c>
      <c r="C12" s="17">
        <v>60000</v>
      </c>
      <c r="D12" s="17">
        <v>30000</v>
      </c>
      <c r="E12" s="17">
        <v>30407.46</v>
      </c>
      <c r="F12" s="17">
        <v>0</v>
      </c>
      <c r="G12" s="17">
        <f t="shared" si="4"/>
        <v>-60000</v>
      </c>
      <c r="H12" s="112">
        <f t="shared" si="2"/>
        <v>0</v>
      </c>
    </row>
    <row r="13" spans="1:8" ht="20.100000000000001" customHeight="1" x14ac:dyDescent="0.2">
      <c r="A13" s="113">
        <v>636</v>
      </c>
      <c r="B13" s="18" t="s">
        <v>7</v>
      </c>
      <c r="C13" s="19">
        <f t="shared" ref="C13:E13" si="6">C14</f>
        <v>4635000</v>
      </c>
      <c r="D13" s="19">
        <f t="shared" si="6"/>
        <v>5135000</v>
      </c>
      <c r="E13" s="19">
        <f t="shared" si="6"/>
        <v>5112548.18</v>
      </c>
      <c r="F13" s="19">
        <f>F14</f>
        <v>5105000</v>
      </c>
      <c r="G13" s="19">
        <f>G14</f>
        <v>470000</v>
      </c>
      <c r="H13" s="114">
        <f t="shared" si="2"/>
        <v>110.14023732470335</v>
      </c>
    </row>
    <row r="14" spans="1:8" ht="20.100000000000001" customHeight="1" x14ac:dyDescent="0.2">
      <c r="A14" s="115">
        <v>6361</v>
      </c>
      <c r="B14" s="20" t="s">
        <v>8</v>
      </c>
      <c r="C14" s="21">
        <f>C15+C16</f>
        <v>4635000</v>
      </c>
      <c r="D14" s="21">
        <f t="shared" ref="D14:F14" si="7">D15+D16</f>
        <v>5135000</v>
      </c>
      <c r="E14" s="21">
        <f t="shared" si="7"/>
        <v>5112548.18</v>
      </c>
      <c r="F14" s="21">
        <f t="shared" si="7"/>
        <v>5105000</v>
      </c>
      <c r="G14" s="21">
        <f t="shared" ref="G14" si="8">G15+G16</f>
        <v>470000</v>
      </c>
      <c r="H14" s="116">
        <f t="shared" si="2"/>
        <v>110.14023732470335</v>
      </c>
    </row>
    <row r="15" spans="1:8" ht="20.100000000000001" customHeight="1" x14ac:dyDescent="0.2">
      <c r="A15" s="111">
        <v>63612</v>
      </c>
      <c r="B15" s="16" t="s">
        <v>8</v>
      </c>
      <c r="C15" s="17">
        <v>105000</v>
      </c>
      <c r="D15" s="17">
        <v>135000</v>
      </c>
      <c r="E15" s="17">
        <v>134778.06</v>
      </c>
      <c r="F15" s="17">
        <v>105000</v>
      </c>
      <c r="G15" s="17">
        <f t="shared" si="4"/>
        <v>0</v>
      </c>
      <c r="H15" s="112">
        <f t="shared" si="2"/>
        <v>100</v>
      </c>
    </row>
    <row r="16" spans="1:8" ht="20.100000000000001" customHeight="1" x14ac:dyDescent="0.2">
      <c r="A16" s="111">
        <v>636122</v>
      </c>
      <c r="B16" s="16" t="s">
        <v>237</v>
      </c>
      <c r="C16" s="17">
        <v>4530000</v>
      </c>
      <c r="D16" s="17">
        <v>5000000</v>
      </c>
      <c r="E16" s="17">
        <v>4977770.12</v>
      </c>
      <c r="F16" s="17">
        <v>5000000</v>
      </c>
      <c r="G16" s="17">
        <f t="shared" si="4"/>
        <v>470000</v>
      </c>
      <c r="H16" s="112">
        <f t="shared" si="2"/>
        <v>110.37527593818986</v>
      </c>
    </row>
    <row r="17" spans="1:8" ht="20.100000000000001" customHeight="1" x14ac:dyDescent="0.2">
      <c r="A17" s="117">
        <v>638</v>
      </c>
      <c r="B17" s="22" t="s">
        <v>9</v>
      </c>
      <c r="C17" s="23">
        <f t="shared" ref="C17:E17" si="9">C18+C20</f>
        <v>480000</v>
      </c>
      <c r="D17" s="23">
        <f t="shared" si="9"/>
        <v>220000</v>
      </c>
      <c r="E17" s="23">
        <f t="shared" si="9"/>
        <v>212799.96</v>
      </c>
      <c r="F17" s="23">
        <f t="shared" ref="F17" si="10">F18+F20</f>
        <v>85000</v>
      </c>
      <c r="G17" s="23">
        <f t="shared" ref="G17" si="11">G18+G20</f>
        <v>-395000</v>
      </c>
      <c r="H17" s="118">
        <f t="shared" si="2"/>
        <v>17.708333333333336</v>
      </c>
    </row>
    <row r="18" spans="1:8" ht="20.100000000000001" customHeight="1" x14ac:dyDescent="0.2">
      <c r="A18" s="119">
        <v>6381</v>
      </c>
      <c r="B18" s="24" t="s">
        <v>10</v>
      </c>
      <c r="C18" s="25">
        <f t="shared" ref="C18:G18" si="12">C19</f>
        <v>480000</v>
      </c>
      <c r="D18" s="25">
        <f t="shared" si="12"/>
        <v>220000</v>
      </c>
      <c r="E18" s="25">
        <f t="shared" si="12"/>
        <v>212799.96</v>
      </c>
      <c r="F18" s="25">
        <f t="shared" si="12"/>
        <v>85000</v>
      </c>
      <c r="G18" s="25">
        <f t="shared" si="12"/>
        <v>-395000</v>
      </c>
      <c r="H18" s="120">
        <f t="shared" si="2"/>
        <v>17.708333333333336</v>
      </c>
    </row>
    <row r="19" spans="1:8" ht="20.100000000000001" customHeight="1" x14ac:dyDescent="0.2">
      <c r="A19" s="111">
        <v>63811</v>
      </c>
      <c r="B19" s="16" t="s">
        <v>10</v>
      </c>
      <c r="C19" s="17">
        <v>480000</v>
      </c>
      <c r="D19" s="17">
        <v>220000</v>
      </c>
      <c r="E19" s="17">
        <v>212799.96</v>
      </c>
      <c r="F19" s="17">
        <v>85000</v>
      </c>
      <c r="G19" s="17">
        <f t="shared" si="4"/>
        <v>-395000</v>
      </c>
      <c r="H19" s="112">
        <f t="shared" si="2"/>
        <v>17.708333333333336</v>
      </c>
    </row>
    <row r="20" spans="1:8" ht="20.100000000000001" customHeight="1" x14ac:dyDescent="0.2">
      <c r="A20" s="119">
        <v>6382</v>
      </c>
      <c r="B20" s="24" t="s">
        <v>11</v>
      </c>
      <c r="C20" s="25">
        <f t="shared" ref="C20:G20" si="13">C21</f>
        <v>0</v>
      </c>
      <c r="D20" s="25">
        <f t="shared" si="13"/>
        <v>0</v>
      </c>
      <c r="E20" s="25">
        <f t="shared" si="13"/>
        <v>0</v>
      </c>
      <c r="F20" s="25">
        <f t="shared" si="13"/>
        <v>0</v>
      </c>
      <c r="G20" s="25">
        <f t="shared" si="13"/>
        <v>0</v>
      </c>
      <c r="H20" s="120" t="e">
        <f t="shared" si="2"/>
        <v>#DIV/0!</v>
      </c>
    </row>
    <row r="21" spans="1:8" ht="20.100000000000001" customHeight="1" x14ac:dyDescent="0.2">
      <c r="A21" s="111">
        <v>63821</v>
      </c>
      <c r="B21" s="16" t="s">
        <v>11</v>
      </c>
      <c r="C21" s="17">
        <v>0</v>
      </c>
      <c r="D21" s="17">
        <v>0</v>
      </c>
      <c r="E21" s="17">
        <v>0</v>
      </c>
      <c r="F21" s="17">
        <v>0</v>
      </c>
      <c r="G21" s="17">
        <f t="shared" si="4"/>
        <v>0</v>
      </c>
      <c r="H21" s="112" t="e">
        <f t="shared" si="2"/>
        <v>#DIV/0!</v>
      </c>
    </row>
    <row r="22" spans="1:8" ht="20.100000000000001" customHeight="1" x14ac:dyDescent="0.2">
      <c r="A22" s="117">
        <v>639</v>
      </c>
      <c r="B22" s="22" t="s">
        <v>12</v>
      </c>
      <c r="C22" s="23">
        <f t="shared" ref="C22:G23" si="14">C23</f>
        <v>0</v>
      </c>
      <c r="D22" s="23">
        <f t="shared" si="14"/>
        <v>0</v>
      </c>
      <c r="E22" s="23">
        <f t="shared" si="14"/>
        <v>0</v>
      </c>
      <c r="F22" s="23">
        <f t="shared" si="14"/>
        <v>0</v>
      </c>
      <c r="G22" s="23">
        <f t="shared" si="14"/>
        <v>0</v>
      </c>
      <c r="H22" s="118" t="e">
        <f t="shared" si="2"/>
        <v>#DIV/0!</v>
      </c>
    </row>
    <row r="23" spans="1:8" ht="20.100000000000001" customHeight="1" x14ac:dyDescent="0.2">
      <c r="A23" s="119">
        <v>6393</v>
      </c>
      <c r="B23" s="24" t="s">
        <v>13</v>
      </c>
      <c r="C23" s="25">
        <f t="shared" si="14"/>
        <v>0</v>
      </c>
      <c r="D23" s="25">
        <f t="shared" si="14"/>
        <v>0</v>
      </c>
      <c r="E23" s="25">
        <f t="shared" si="14"/>
        <v>0</v>
      </c>
      <c r="F23" s="25">
        <f t="shared" si="14"/>
        <v>0</v>
      </c>
      <c r="G23" s="25">
        <f t="shared" si="14"/>
        <v>0</v>
      </c>
      <c r="H23" s="120" t="e">
        <f t="shared" si="2"/>
        <v>#DIV/0!</v>
      </c>
    </row>
    <row r="24" spans="1:8" ht="20.100000000000001" customHeight="1" x14ac:dyDescent="0.2">
      <c r="A24" s="111">
        <v>63931</v>
      </c>
      <c r="B24" s="16" t="s">
        <v>13</v>
      </c>
      <c r="C24" s="26"/>
      <c r="D24" s="26">
        <v>0</v>
      </c>
      <c r="E24" s="26">
        <v>0</v>
      </c>
      <c r="F24" s="26">
        <v>0</v>
      </c>
      <c r="G24" s="26">
        <f t="shared" si="4"/>
        <v>0</v>
      </c>
      <c r="H24" s="121" t="e">
        <f t="shared" si="2"/>
        <v>#DIV/0!</v>
      </c>
    </row>
    <row r="25" spans="1:8" ht="20.100000000000001" customHeight="1" x14ac:dyDescent="0.2">
      <c r="A25" s="105">
        <v>64</v>
      </c>
      <c r="B25" s="10" t="s">
        <v>14</v>
      </c>
      <c r="C25" s="11">
        <f t="shared" ref="C25:E25" si="15">C26+C31</f>
        <v>36000</v>
      </c>
      <c r="D25" s="11">
        <f t="shared" si="15"/>
        <v>41000</v>
      </c>
      <c r="E25" s="11">
        <f t="shared" si="15"/>
        <v>39789.25</v>
      </c>
      <c r="F25" s="11">
        <f>F26+F31</f>
        <v>45000</v>
      </c>
      <c r="G25" s="11">
        <f>G26+G31</f>
        <v>9000</v>
      </c>
      <c r="H25" s="106">
        <f t="shared" si="2"/>
        <v>125</v>
      </c>
    </row>
    <row r="26" spans="1:8" ht="20.100000000000001" customHeight="1" x14ac:dyDescent="0.2">
      <c r="A26" s="113">
        <v>641</v>
      </c>
      <c r="B26" s="18" t="s">
        <v>15</v>
      </c>
      <c r="C26" s="19">
        <f t="shared" ref="C26:E26" si="16">C27+C29</f>
        <v>1000</v>
      </c>
      <c r="D26" s="19">
        <f t="shared" si="16"/>
        <v>1000</v>
      </c>
      <c r="E26" s="19">
        <f t="shared" si="16"/>
        <v>0</v>
      </c>
      <c r="F26" s="19">
        <f>F27+F29</f>
        <v>0</v>
      </c>
      <c r="G26" s="19">
        <f>G27+G29</f>
        <v>-1000</v>
      </c>
      <c r="H26" s="114">
        <f t="shared" si="2"/>
        <v>0</v>
      </c>
    </row>
    <row r="27" spans="1:8" ht="20.100000000000001" customHeight="1" x14ac:dyDescent="0.2">
      <c r="A27" s="115">
        <v>6414</v>
      </c>
      <c r="B27" s="20" t="s">
        <v>16</v>
      </c>
      <c r="C27" s="21">
        <f t="shared" ref="C27:G27" si="17">C28</f>
        <v>1000</v>
      </c>
      <c r="D27" s="21">
        <f t="shared" si="17"/>
        <v>1000</v>
      </c>
      <c r="E27" s="21">
        <f t="shared" si="17"/>
        <v>0</v>
      </c>
      <c r="F27" s="21">
        <f t="shared" si="17"/>
        <v>0</v>
      </c>
      <c r="G27" s="21">
        <f t="shared" si="17"/>
        <v>-1000</v>
      </c>
      <c r="H27" s="116">
        <f t="shared" si="2"/>
        <v>0</v>
      </c>
    </row>
    <row r="28" spans="1:8" ht="20.100000000000001" customHeight="1" x14ac:dyDescent="0.2">
      <c r="A28" s="111">
        <v>64143</v>
      </c>
      <c r="B28" s="16" t="s">
        <v>17</v>
      </c>
      <c r="C28" s="17">
        <v>1000</v>
      </c>
      <c r="D28" s="17">
        <v>1000</v>
      </c>
      <c r="E28" s="17">
        <v>0</v>
      </c>
      <c r="F28" s="17">
        <v>0</v>
      </c>
      <c r="G28" s="17">
        <f t="shared" si="4"/>
        <v>-1000</v>
      </c>
      <c r="H28" s="112">
        <f t="shared" si="2"/>
        <v>0</v>
      </c>
    </row>
    <row r="29" spans="1:8" ht="20.100000000000001" customHeight="1" x14ac:dyDescent="0.2">
      <c r="A29" s="115">
        <v>6415</v>
      </c>
      <c r="B29" s="20" t="s">
        <v>18</v>
      </c>
      <c r="C29" s="21">
        <f t="shared" ref="C29:G29" si="18">C30</f>
        <v>0</v>
      </c>
      <c r="D29" s="21">
        <f t="shared" si="18"/>
        <v>0</v>
      </c>
      <c r="E29" s="21">
        <f t="shared" si="18"/>
        <v>0</v>
      </c>
      <c r="F29" s="21">
        <f t="shared" si="18"/>
        <v>0</v>
      </c>
      <c r="G29" s="21">
        <f t="shared" si="18"/>
        <v>0</v>
      </c>
      <c r="H29" s="116" t="e">
        <f t="shared" si="2"/>
        <v>#DIV/0!</v>
      </c>
    </row>
    <row r="30" spans="1:8" ht="20.100000000000001" customHeight="1" x14ac:dyDescent="0.2">
      <c r="A30" s="111">
        <v>64151</v>
      </c>
      <c r="B30" s="16" t="s">
        <v>18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  <c r="H30" s="112" t="e">
        <f t="shared" si="2"/>
        <v>#DIV/0!</v>
      </c>
    </row>
    <row r="31" spans="1:8" ht="20.100000000000001" customHeight="1" x14ac:dyDescent="0.2">
      <c r="A31" s="113">
        <v>642</v>
      </c>
      <c r="B31" s="18" t="s">
        <v>19</v>
      </c>
      <c r="C31" s="19">
        <f t="shared" ref="C31:G32" si="19">C32</f>
        <v>35000</v>
      </c>
      <c r="D31" s="19">
        <f t="shared" si="19"/>
        <v>40000</v>
      </c>
      <c r="E31" s="19">
        <f t="shared" si="19"/>
        <v>39789.25</v>
      </c>
      <c r="F31" s="19">
        <f t="shared" si="19"/>
        <v>45000</v>
      </c>
      <c r="G31" s="19">
        <f t="shared" si="19"/>
        <v>10000</v>
      </c>
      <c r="H31" s="114">
        <f t="shared" si="2"/>
        <v>128.57142857142858</v>
      </c>
    </row>
    <row r="32" spans="1:8" ht="20.100000000000001" customHeight="1" x14ac:dyDescent="0.2">
      <c r="A32" s="115">
        <v>6429</v>
      </c>
      <c r="B32" s="20" t="s">
        <v>20</v>
      </c>
      <c r="C32" s="21">
        <f t="shared" si="19"/>
        <v>35000</v>
      </c>
      <c r="D32" s="21">
        <f t="shared" si="19"/>
        <v>40000</v>
      </c>
      <c r="E32" s="21">
        <f t="shared" si="19"/>
        <v>39789.25</v>
      </c>
      <c r="F32" s="21">
        <f t="shared" si="19"/>
        <v>45000</v>
      </c>
      <c r="G32" s="21">
        <f t="shared" si="19"/>
        <v>10000</v>
      </c>
      <c r="H32" s="116">
        <f t="shared" si="2"/>
        <v>128.57142857142858</v>
      </c>
    </row>
    <row r="33" spans="1:8" ht="20.100000000000001" customHeight="1" x14ac:dyDescent="0.2">
      <c r="A33" s="111">
        <v>64299</v>
      </c>
      <c r="B33" s="16" t="s">
        <v>20</v>
      </c>
      <c r="C33" s="17">
        <v>35000</v>
      </c>
      <c r="D33" s="17">
        <v>40000</v>
      </c>
      <c r="E33" s="17">
        <v>39789.25</v>
      </c>
      <c r="F33" s="17">
        <v>45000</v>
      </c>
      <c r="G33" s="17">
        <f t="shared" si="4"/>
        <v>10000</v>
      </c>
      <c r="H33" s="112">
        <f t="shared" si="2"/>
        <v>128.57142857142858</v>
      </c>
    </row>
    <row r="34" spans="1:8" ht="20.100000000000001" customHeight="1" x14ac:dyDescent="0.2">
      <c r="A34" s="105">
        <v>65</v>
      </c>
      <c r="B34" s="10" t="s">
        <v>21</v>
      </c>
      <c r="C34" s="11">
        <f t="shared" ref="C34:G35" si="20">C35</f>
        <v>75000</v>
      </c>
      <c r="D34" s="11">
        <f t="shared" si="20"/>
        <v>63000</v>
      </c>
      <c r="E34" s="11">
        <f t="shared" si="20"/>
        <v>61840.210000000006</v>
      </c>
      <c r="F34" s="11">
        <f t="shared" si="20"/>
        <v>125000</v>
      </c>
      <c r="G34" s="11">
        <f t="shared" si="20"/>
        <v>50000</v>
      </c>
      <c r="H34" s="106">
        <f t="shared" si="2"/>
        <v>166.66666666666669</v>
      </c>
    </row>
    <row r="35" spans="1:8" ht="20.100000000000001" customHeight="1" x14ac:dyDescent="0.2">
      <c r="A35" s="113">
        <v>652</v>
      </c>
      <c r="B35" s="18" t="s">
        <v>22</v>
      </c>
      <c r="C35" s="19">
        <f t="shared" si="20"/>
        <v>75000</v>
      </c>
      <c r="D35" s="19">
        <f t="shared" si="20"/>
        <v>63000</v>
      </c>
      <c r="E35" s="19">
        <f t="shared" si="20"/>
        <v>61840.210000000006</v>
      </c>
      <c r="F35" s="19">
        <f t="shared" si="20"/>
        <v>125000</v>
      </c>
      <c r="G35" s="19">
        <f t="shared" si="20"/>
        <v>50000</v>
      </c>
      <c r="H35" s="114">
        <f t="shared" si="2"/>
        <v>166.66666666666669</v>
      </c>
    </row>
    <row r="36" spans="1:8" ht="20.100000000000001" customHeight="1" x14ac:dyDescent="0.2">
      <c r="A36" s="115">
        <v>6526</v>
      </c>
      <c r="B36" s="20" t="s">
        <v>23</v>
      </c>
      <c r="C36" s="21">
        <f t="shared" ref="C36:E36" si="21">SUM(C37:C39)</f>
        <v>75000</v>
      </c>
      <c r="D36" s="21">
        <f t="shared" si="21"/>
        <v>63000</v>
      </c>
      <c r="E36" s="21">
        <f t="shared" si="21"/>
        <v>61840.210000000006</v>
      </c>
      <c r="F36" s="21">
        <f>SUM(F37:F39)</f>
        <v>125000</v>
      </c>
      <c r="G36" s="21">
        <f>SUM(G37:G39)</f>
        <v>50000</v>
      </c>
      <c r="H36" s="116">
        <f t="shared" si="2"/>
        <v>166.66666666666669</v>
      </c>
    </row>
    <row r="37" spans="1:8" ht="20.100000000000001" customHeight="1" x14ac:dyDescent="0.2">
      <c r="A37" s="111">
        <v>65264</v>
      </c>
      <c r="B37" s="16" t="s">
        <v>24</v>
      </c>
      <c r="C37" s="17">
        <v>50000</v>
      </c>
      <c r="D37" s="17">
        <v>58000</v>
      </c>
      <c r="E37" s="17">
        <v>57724.66</v>
      </c>
      <c r="F37" s="17">
        <v>55000</v>
      </c>
      <c r="G37" s="17">
        <f t="shared" si="4"/>
        <v>5000</v>
      </c>
      <c r="H37" s="112">
        <f t="shared" si="2"/>
        <v>110.00000000000001</v>
      </c>
    </row>
    <row r="38" spans="1:8" ht="20.100000000000001" customHeight="1" x14ac:dyDescent="0.2">
      <c r="A38" s="111">
        <v>65267</v>
      </c>
      <c r="B38" s="16" t="s">
        <v>25</v>
      </c>
      <c r="C38" s="17">
        <v>25000</v>
      </c>
      <c r="D38" s="17">
        <v>5000</v>
      </c>
      <c r="E38" s="17">
        <v>4115.55</v>
      </c>
      <c r="F38" s="17">
        <v>5000</v>
      </c>
      <c r="G38" s="17">
        <f t="shared" si="4"/>
        <v>-20000</v>
      </c>
      <c r="H38" s="112">
        <f t="shared" si="2"/>
        <v>20</v>
      </c>
    </row>
    <row r="39" spans="1:8" ht="20.100000000000001" customHeight="1" x14ac:dyDescent="0.2">
      <c r="A39" s="111">
        <v>65269</v>
      </c>
      <c r="B39" s="16" t="s">
        <v>26</v>
      </c>
      <c r="C39" s="17">
        <v>0</v>
      </c>
      <c r="D39" s="17">
        <v>0</v>
      </c>
      <c r="E39" s="17">
        <v>0</v>
      </c>
      <c r="F39" s="17">
        <v>65000</v>
      </c>
      <c r="G39" s="17">
        <f t="shared" si="4"/>
        <v>65000</v>
      </c>
      <c r="H39" s="112" t="e">
        <f t="shared" si="2"/>
        <v>#DIV/0!</v>
      </c>
    </row>
    <row r="40" spans="1:8" ht="20.100000000000001" customHeight="1" x14ac:dyDescent="0.2">
      <c r="A40" s="105">
        <v>66</v>
      </c>
      <c r="B40" s="10" t="s">
        <v>27</v>
      </c>
      <c r="C40" s="11">
        <f t="shared" ref="C40:E40" si="22">C41+C46</f>
        <v>6301000</v>
      </c>
      <c r="D40" s="11">
        <f t="shared" si="22"/>
        <v>5991000</v>
      </c>
      <c r="E40" s="11">
        <f t="shared" si="22"/>
        <v>5400129.790000001</v>
      </c>
      <c r="F40" s="11">
        <f t="shared" ref="F40" si="23">F41+F46</f>
        <v>6252000</v>
      </c>
      <c r="G40" s="11">
        <f t="shared" ref="G40" si="24">G41+G46</f>
        <v>-49000</v>
      </c>
      <c r="H40" s="106">
        <f t="shared" si="2"/>
        <v>99.222345659419148</v>
      </c>
    </row>
    <row r="41" spans="1:8" ht="20.100000000000001" customHeight="1" x14ac:dyDescent="0.2">
      <c r="A41" s="113">
        <v>661</v>
      </c>
      <c r="B41" s="18" t="s">
        <v>28</v>
      </c>
      <c r="C41" s="19">
        <f t="shared" ref="C41:E41" si="25">C42+C44</f>
        <v>6301000</v>
      </c>
      <c r="D41" s="19">
        <f t="shared" si="25"/>
        <v>5981000</v>
      </c>
      <c r="E41" s="19">
        <f t="shared" si="25"/>
        <v>5390101.790000001</v>
      </c>
      <c r="F41" s="19">
        <f t="shared" ref="F41" si="26">F42+F44</f>
        <v>6252000</v>
      </c>
      <c r="G41" s="19">
        <f t="shared" ref="G41" si="27">G42+G44</f>
        <v>-49000</v>
      </c>
      <c r="H41" s="114">
        <f t="shared" si="2"/>
        <v>99.222345659419148</v>
      </c>
    </row>
    <row r="42" spans="1:8" ht="20.100000000000001" customHeight="1" x14ac:dyDescent="0.2">
      <c r="A42" s="122">
        <v>6614</v>
      </c>
      <c r="B42" s="27" t="s">
        <v>29</v>
      </c>
      <c r="C42" s="28">
        <f t="shared" ref="C42:G42" si="28">C43</f>
        <v>1000</v>
      </c>
      <c r="D42" s="28">
        <f t="shared" si="28"/>
        <v>1000</v>
      </c>
      <c r="E42" s="28">
        <f t="shared" si="28"/>
        <v>872.8</v>
      </c>
      <c r="F42" s="28">
        <f t="shared" si="28"/>
        <v>2000</v>
      </c>
      <c r="G42" s="28">
        <f t="shared" si="28"/>
        <v>1000</v>
      </c>
      <c r="H42" s="123">
        <f t="shared" si="2"/>
        <v>200</v>
      </c>
    </row>
    <row r="43" spans="1:8" ht="20.100000000000001" customHeight="1" x14ac:dyDescent="0.2">
      <c r="A43" s="111">
        <v>66141</v>
      </c>
      <c r="B43" s="16" t="s">
        <v>30</v>
      </c>
      <c r="C43" s="17">
        <v>1000</v>
      </c>
      <c r="D43" s="17">
        <v>1000</v>
      </c>
      <c r="E43" s="17">
        <v>872.8</v>
      </c>
      <c r="F43" s="17">
        <v>2000</v>
      </c>
      <c r="G43" s="17">
        <f t="shared" si="4"/>
        <v>1000</v>
      </c>
      <c r="H43" s="112">
        <f t="shared" si="2"/>
        <v>200</v>
      </c>
    </row>
    <row r="44" spans="1:8" ht="20.100000000000001" customHeight="1" x14ac:dyDescent="0.2">
      <c r="A44" s="115">
        <v>6615</v>
      </c>
      <c r="B44" s="20" t="s">
        <v>29</v>
      </c>
      <c r="C44" s="21">
        <f t="shared" ref="C44:G44" si="29">C45</f>
        <v>6300000</v>
      </c>
      <c r="D44" s="21">
        <f t="shared" si="29"/>
        <v>5980000</v>
      </c>
      <c r="E44" s="21">
        <f t="shared" si="29"/>
        <v>5389228.9900000012</v>
      </c>
      <c r="F44" s="21">
        <f t="shared" si="29"/>
        <v>6250000</v>
      </c>
      <c r="G44" s="21">
        <f t="shared" si="29"/>
        <v>-50000</v>
      </c>
      <c r="H44" s="116">
        <f t="shared" si="2"/>
        <v>99.206349206349216</v>
      </c>
    </row>
    <row r="45" spans="1:8" ht="20.100000000000001" customHeight="1" x14ac:dyDescent="0.2">
      <c r="A45" s="111">
        <v>66151</v>
      </c>
      <c r="B45" s="16" t="s">
        <v>29</v>
      </c>
      <c r="C45" s="17">
        <v>6300000</v>
      </c>
      <c r="D45" s="17">
        <v>5980000</v>
      </c>
      <c r="E45" s="17">
        <v>5389228.9900000012</v>
      </c>
      <c r="F45" s="17">
        <v>6250000</v>
      </c>
      <c r="G45" s="17">
        <f t="shared" si="4"/>
        <v>-50000</v>
      </c>
      <c r="H45" s="112">
        <f t="shared" si="2"/>
        <v>99.206349206349216</v>
      </c>
    </row>
    <row r="46" spans="1:8" ht="20.100000000000001" customHeight="1" x14ac:dyDescent="0.2">
      <c r="A46" s="113">
        <v>663</v>
      </c>
      <c r="B46" s="18" t="s">
        <v>31</v>
      </c>
      <c r="C46" s="19">
        <f t="shared" ref="C46:E46" si="30">C47</f>
        <v>0</v>
      </c>
      <c r="D46" s="19">
        <f t="shared" si="30"/>
        <v>10000</v>
      </c>
      <c r="E46" s="19">
        <f t="shared" si="30"/>
        <v>10028</v>
      </c>
      <c r="F46" s="19">
        <f>F47</f>
        <v>0</v>
      </c>
      <c r="G46" s="19">
        <f>G47</f>
        <v>0</v>
      </c>
      <c r="H46" s="114" t="e">
        <f t="shared" si="2"/>
        <v>#DIV/0!</v>
      </c>
    </row>
    <row r="47" spans="1:8" ht="20.100000000000001" customHeight="1" x14ac:dyDescent="0.2">
      <c r="A47" s="115">
        <v>6631</v>
      </c>
      <c r="B47" s="20" t="s">
        <v>32</v>
      </c>
      <c r="C47" s="21">
        <f t="shared" ref="C47:G47" si="31">C48</f>
        <v>0</v>
      </c>
      <c r="D47" s="21">
        <f t="shared" si="31"/>
        <v>10000</v>
      </c>
      <c r="E47" s="21">
        <f t="shared" si="31"/>
        <v>10028</v>
      </c>
      <c r="F47" s="21">
        <f t="shared" si="31"/>
        <v>0</v>
      </c>
      <c r="G47" s="21">
        <f t="shared" si="31"/>
        <v>0</v>
      </c>
      <c r="H47" s="116" t="e">
        <f t="shared" si="2"/>
        <v>#DIV/0!</v>
      </c>
    </row>
    <row r="48" spans="1:8" ht="20.100000000000001" customHeight="1" x14ac:dyDescent="0.2">
      <c r="A48" s="111">
        <v>66313</v>
      </c>
      <c r="B48" s="16" t="s">
        <v>33</v>
      </c>
      <c r="C48" s="17"/>
      <c r="D48" s="17">
        <v>10000</v>
      </c>
      <c r="E48" s="17">
        <v>10028</v>
      </c>
      <c r="F48" s="17">
        <v>0</v>
      </c>
      <c r="G48" s="17">
        <f t="shared" si="4"/>
        <v>0</v>
      </c>
      <c r="H48" s="112" t="e">
        <f t="shared" si="2"/>
        <v>#DIV/0!</v>
      </c>
    </row>
    <row r="49" spans="1:8" ht="20.100000000000001" customHeight="1" x14ac:dyDescent="0.2">
      <c r="A49" s="105">
        <v>67</v>
      </c>
      <c r="B49" s="10" t="s">
        <v>34</v>
      </c>
      <c r="C49" s="11">
        <f t="shared" ref="C49:E49" si="32">C50+C55</f>
        <v>13383700</v>
      </c>
      <c r="D49" s="11">
        <f t="shared" si="32"/>
        <v>15018700</v>
      </c>
      <c r="E49" s="11">
        <f t="shared" si="32"/>
        <v>11624028.729999999</v>
      </c>
      <c r="F49" s="11">
        <f t="shared" ref="F49" si="33">F50+F55</f>
        <v>15143000</v>
      </c>
      <c r="G49" s="11">
        <f t="shared" ref="G49" si="34">G50+G55</f>
        <v>1759300</v>
      </c>
      <c r="H49" s="106">
        <f t="shared" si="2"/>
        <v>113.14509440588179</v>
      </c>
    </row>
    <row r="50" spans="1:8" ht="20.100000000000001" customHeight="1" x14ac:dyDescent="0.2">
      <c r="A50" s="113">
        <v>671</v>
      </c>
      <c r="B50" s="18" t="s">
        <v>35</v>
      </c>
      <c r="C50" s="19">
        <f t="shared" ref="C50:E50" si="35">C51+C53</f>
        <v>1233700</v>
      </c>
      <c r="D50" s="19">
        <f t="shared" si="35"/>
        <v>2123700</v>
      </c>
      <c r="E50" s="19">
        <f t="shared" si="35"/>
        <v>296406.33999999997</v>
      </c>
      <c r="F50" s="19">
        <f t="shared" ref="F50" si="36">F51+F53</f>
        <v>2143000</v>
      </c>
      <c r="G50" s="19">
        <f t="shared" ref="G50" si="37">G51+G53</f>
        <v>909300</v>
      </c>
      <c r="H50" s="114">
        <f t="shared" si="2"/>
        <v>173.70511469563104</v>
      </c>
    </row>
    <row r="51" spans="1:8" ht="20.100000000000001" customHeight="1" x14ac:dyDescent="0.2">
      <c r="A51" s="115">
        <v>6711</v>
      </c>
      <c r="B51" s="20" t="s">
        <v>36</v>
      </c>
      <c r="C51" s="21">
        <f t="shared" ref="C51:G51" si="38">C52</f>
        <v>1148700</v>
      </c>
      <c r="D51" s="21">
        <f t="shared" si="38"/>
        <v>1238700</v>
      </c>
      <c r="E51" s="21">
        <f t="shared" si="38"/>
        <v>296048.33999999997</v>
      </c>
      <c r="F51" s="21">
        <f t="shared" si="38"/>
        <v>1152050</v>
      </c>
      <c r="G51" s="21">
        <f t="shared" si="38"/>
        <v>3350</v>
      </c>
      <c r="H51" s="116">
        <f t="shared" si="2"/>
        <v>100.2916340210673</v>
      </c>
    </row>
    <row r="52" spans="1:8" ht="20.100000000000001" customHeight="1" x14ac:dyDescent="0.2">
      <c r="A52" s="111">
        <v>67111</v>
      </c>
      <c r="B52" s="16" t="s">
        <v>36</v>
      </c>
      <c r="C52" s="17">
        <v>1148700</v>
      </c>
      <c r="D52" s="17">
        <v>1238700</v>
      </c>
      <c r="E52" s="17">
        <v>296048.33999999997</v>
      </c>
      <c r="F52" s="17">
        <v>1152050</v>
      </c>
      <c r="G52" s="17">
        <f t="shared" si="4"/>
        <v>3350</v>
      </c>
      <c r="H52" s="112">
        <f t="shared" si="2"/>
        <v>100.2916340210673</v>
      </c>
    </row>
    <row r="53" spans="1:8" ht="20.100000000000001" customHeight="1" x14ac:dyDescent="0.2">
      <c r="A53" s="115">
        <v>6712</v>
      </c>
      <c r="B53" s="20" t="s">
        <v>37</v>
      </c>
      <c r="C53" s="21">
        <f t="shared" ref="C53:G53" si="39">C54</f>
        <v>85000</v>
      </c>
      <c r="D53" s="21">
        <f t="shared" si="39"/>
        <v>885000</v>
      </c>
      <c r="E53" s="21">
        <f t="shared" si="39"/>
        <v>358</v>
      </c>
      <c r="F53" s="21">
        <f t="shared" si="39"/>
        <v>990950</v>
      </c>
      <c r="G53" s="21">
        <f t="shared" si="39"/>
        <v>905950</v>
      </c>
      <c r="H53" s="116">
        <f t="shared" si="2"/>
        <v>1165.8235294117646</v>
      </c>
    </row>
    <row r="54" spans="1:8" ht="20.100000000000001" customHeight="1" x14ac:dyDescent="0.2">
      <c r="A54" s="111">
        <v>67121</v>
      </c>
      <c r="B54" s="16" t="s">
        <v>37</v>
      </c>
      <c r="C54" s="17">
        <v>85000</v>
      </c>
      <c r="D54" s="17">
        <v>885000</v>
      </c>
      <c r="E54" s="17">
        <v>358</v>
      </c>
      <c r="F54" s="17">
        <v>990950</v>
      </c>
      <c r="G54" s="17">
        <f t="shared" si="4"/>
        <v>905950</v>
      </c>
      <c r="H54" s="112">
        <f t="shared" si="2"/>
        <v>1165.8235294117646</v>
      </c>
    </row>
    <row r="55" spans="1:8" ht="20.100000000000001" customHeight="1" x14ac:dyDescent="0.2">
      <c r="A55" s="113">
        <v>673</v>
      </c>
      <c r="B55" s="18" t="s">
        <v>38</v>
      </c>
      <c r="C55" s="19">
        <f t="shared" ref="C55:G56" si="40">C56</f>
        <v>12150000</v>
      </c>
      <c r="D55" s="19">
        <f t="shared" si="40"/>
        <v>12895000</v>
      </c>
      <c r="E55" s="19">
        <f t="shared" si="40"/>
        <v>11327622.389999999</v>
      </c>
      <c r="F55" s="19">
        <f t="shared" si="40"/>
        <v>13000000</v>
      </c>
      <c r="G55" s="19">
        <f t="shared" si="40"/>
        <v>850000</v>
      </c>
      <c r="H55" s="114">
        <f t="shared" si="2"/>
        <v>106.99588477366255</v>
      </c>
    </row>
    <row r="56" spans="1:8" ht="20.100000000000001" customHeight="1" x14ac:dyDescent="0.2">
      <c r="A56" s="115">
        <v>6731</v>
      </c>
      <c r="B56" s="20" t="s">
        <v>38</v>
      </c>
      <c r="C56" s="21">
        <f t="shared" si="40"/>
        <v>12150000</v>
      </c>
      <c r="D56" s="21">
        <f t="shared" si="40"/>
        <v>12895000</v>
      </c>
      <c r="E56" s="21">
        <f t="shared" si="40"/>
        <v>11327622.389999999</v>
      </c>
      <c r="F56" s="21">
        <f t="shared" si="40"/>
        <v>13000000</v>
      </c>
      <c r="G56" s="21">
        <f t="shared" si="40"/>
        <v>850000</v>
      </c>
      <c r="H56" s="116">
        <f t="shared" si="2"/>
        <v>106.99588477366255</v>
      </c>
    </row>
    <row r="57" spans="1:8" ht="20.100000000000001" customHeight="1" thickBot="1" x14ac:dyDescent="0.25">
      <c r="A57" s="124">
        <v>67311</v>
      </c>
      <c r="B57" s="125" t="s">
        <v>38</v>
      </c>
      <c r="C57" s="126">
        <v>12150000</v>
      </c>
      <c r="D57" s="126">
        <v>12895000</v>
      </c>
      <c r="E57" s="126">
        <v>11327622.389999999</v>
      </c>
      <c r="F57" s="126">
        <v>13000000</v>
      </c>
      <c r="G57" s="126">
        <f t="shared" si="4"/>
        <v>850000</v>
      </c>
      <c r="H57" s="127">
        <f t="shared" si="2"/>
        <v>106.99588477366255</v>
      </c>
    </row>
    <row r="58" spans="1:8" ht="13.5" thickTop="1" x14ac:dyDescent="0.2"/>
  </sheetData>
  <mergeCells count="1">
    <mergeCell ref="A1:H1"/>
  </mergeCells>
  <pageMargins left="0.70866141732283472" right="0.70866141732283472" top="0.74803149606299213" bottom="0.55118110236220474" header="0.31496062992125984" footer="0.31496062992125984"/>
  <pageSetup paperSize="8" scale="78" fitToHeight="0" orientation="portrait" r:id="rId1"/>
  <headerFooter>
    <oddHeader>&amp;LUpravno vijeće
17.12.2025&amp;CFinancijski plan prihoda i rashoda za 2025. godinu&amp;R70. sjednica
Točka 4. dnevnog reda</oddHeader>
    <oddFooter>&amp;LNastavni zavod za javno zdravstvo "Dr. Andrija Štampar"&amp;C&amp;A&amp;R&amp;P/&amp;N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DE46-CA68-4395-B085-732CAA544C58}">
  <sheetPr>
    <tabColor theme="9" tint="0.59999389629810485"/>
    <pageSetUpPr fitToPage="1"/>
  </sheetPr>
  <dimension ref="A1:J200"/>
  <sheetViews>
    <sheetView zoomScaleNormal="100" workbookViewId="0">
      <selection sqref="A1:H1"/>
    </sheetView>
  </sheetViews>
  <sheetFormatPr defaultRowHeight="12.75" x14ac:dyDescent="0.2"/>
  <cols>
    <col min="1" max="1" width="10.7109375" style="95" customWidth="1"/>
    <col min="2" max="2" width="65.7109375" style="96" customWidth="1"/>
    <col min="3" max="4" width="15.7109375" style="96" customWidth="1"/>
    <col min="5" max="8" width="15.7109375" style="31" customWidth="1"/>
    <col min="9" max="16384" width="9.140625" style="1"/>
  </cols>
  <sheetData>
    <row r="1" spans="1:8" ht="20.100000000000001" customHeight="1" x14ac:dyDescent="0.2">
      <c r="A1" s="132" t="s">
        <v>234</v>
      </c>
      <c r="B1" s="132"/>
      <c r="C1" s="132"/>
      <c r="D1" s="132"/>
      <c r="E1" s="132"/>
      <c r="F1" s="132"/>
      <c r="G1" s="132"/>
      <c r="H1" s="132"/>
    </row>
    <row r="3" spans="1:8" ht="51" x14ac:dyDescent="0.2">
      <c r="A3" s="67" t="s">
        <v>0</v>
      </c>
      <c r="B3" s="67" t="s">
        <v>1</v>
      </c>
      <c r="C3" s="5" t="s">
        <v>287</v>
      </c>
      <c r="D3" s="5" t="s">
        <v>288</v>
      </c>
      <c r="E3" s="5" t="s">
        <v>242</v>
      </c>
      <c r="F3" s="5" t="s">
        <v>243</v>
      </c>
      <c r="G3" s="5" t="s">
        <v>244</v>
      </c>
      <c r="H3" s="6" t="s">
        <v>245</v>
      </c>
    </row>
    <row r="4" spans="1:8" ht="9.9499999999999993" customHeight="1" x14ac:dyDescent="0.2">
      <c r="A4" s="68">
        <v>1</v>
      </c>
      <c r="B4" s="68">
        <v>2</v>
      </c>
      <c r="C4" s="68">
        <v>3</v>
      </c>
      <c r="D4" s="68"/>
      <c r="E4" s="68">
        <v>4</v>
      </c>
      <c r="F4" s="68"/>
      <c r="G4" s="68"/>
      <c r="H4" s="69">
        <v>5</v>
      </c>
    </row>
    <row r="5" spans="1:8" ht="20.100000000000001" customHeight="1" x14ac:dyDescent="0.2">
      <c r="A5" s="70">
        <v>3</v>
      </c>
      <c r="B5" s="71" t="s">
        <v>39</v>
      </c>
      <c r="C5" s="72">
        <f>C6+C27+C190</f>
        <v>26013340</v>
      </c>
      <c r="D5" s="72">
        <f>D6+D27+D190</f>
        <v>27071268</v>
      </c>
      <c r="E5" s="72">
        <f t="shared" ref="E5" si="0">E6+E27+E190</f>
        <v>21968454.400000002</v>
      </c>
      <c r="F5" s="72">
        <f t="shared" ref="F5:G5" si="1">F6+F27+F190</f>
        <v>27209320</v>
      </c>
      <c r="G5" s="72">
        <f t="shared" si="1"/>
        <v>1195980</v>
      </c>
      <c r="H5" s="73">
        <f>F5/C5*100</f>
        <v>104.59756417284363</v>
      </c>
    </row>
    <row r="6" spans="1:8" ht="20.100000000000001" customHeight="1" x14ac:dyDescent="0.2">
      <c r="A6" s="74">
        <v>31</v>
      </c>
      <c r="B6" s="75" t="s">
        <v>40</v>
      </c>
      <c r="C6" s="76">
        <f>C7+C15+C24</f>
        <v>14993300</v>
      </c>
      <c r="D6" s="76">
        <f t="shared" ref="D6" si="2">D7+D15+D24</f>
        <v>15341800</v>
      </c>
      <c r="E6" s="76">
        <f t="shared" ref="E6" si="3">E7+E15+E24</f>
        <v>13726692.860000001</v>
      </c>
      <c r="F6" s="76">
        <f t="shared" ref="F6:G6" si="4">F7+F15+F24</f>
        <v>15586800</v>
      </c>
      <c r="G6" s="76">
        <f t="shared" si="4"/>
        <v>593500</v>
      </c>
      <c r="H6" s="77">
        <f t="shared" ref="H6:H69" si="5">F6/C6*100</f>
        <v>103.95843476752951</v>
      </c>
    </row>
    <row r="7" spans="1:8" ht="20.100000000000001" customHeight="1" x14ac:dyDescent="0.2">
      <c r="A7" s="78">
        <v>311</v>
      </c>
      <c r="B7" s="79" t="s">
        <v>41</v>
      </c>
      <c r="C7" s="80">
        <f>C8+C11+C13</f>
        <v>12291300</v>
      </c>
      <c r="D7" s="80">
        <f t="shared" ref="D7" si="6">D8+D11+D13</f>
        <v>12631800</v>
      </c>
      <c r="E7" s="80">
        <f t="shared" ref="E7" si="7">E8+E11+E13</f>
        <v>11390051.140000001</v>
      </c>
      <c r="F7" s="80">
        <f t="shared" ref="F7:G7" si="8">F8+F11+F13</f>
        <v>12881800</v>
      </c>
      <c r="G7" s="80">
        <f t="shared" si="8"/>
        <v>590500</v>
      </c>
      <c r="H7" s="81">
        <f t="shared" si="5"/>
        <v>104.80421110867036</v>
      </c>
    </row>
    <row r="8" spans="1:8" ht="20.100000000000001" customHeight="1" x14ac:dyDescent="0.2">
      <c r="A8" s="82">
        <v>3111</v>
      </c>
      <c r="B8" s="83" t="s">
        <v>42</v>
      </c>
      <c r="C8" s="84">
        <f>C9+C10</f>
        <v>12015000</v>
      </c>
      <c r="D8" s="84">
        <f t="shared" ref="D8" si="9">D9+D10</f>
        <v>12355000</v>
      </c>
      <c r="E8" s="84">
        <f t="shared" ref="E8" si="10">E9+E10</f>
        <v>11146264.779999999</v>
      </c>
      <c r="F8" s="84">
        <f t="shared" ref="F8:G8" si="11">F9+F10</f>
        <v>12605000</v>
      </c>
      <c r="G8" s="84">
        <f t="shared" si="11"/>
        <v>590000</v>
      </c>
      <c r="H8" s="85">
        <f t="shared" si="5"/>
        <v>104.91052850603413</v>
      </c>
    </row>
    <row r="9" spans="1:8" ht="20.100000000000001" customHeight="1" x14ac:dyDescent="0.2">
      <c r="A9" s="86">
        <v>31111</v>
      </c>
      <c r="B9" s="87" t="s">
        <v>43</v>
      </c>
      <c r="C9" s="88">
        <v>12000000</v>
      </c>
      <c r="D9" s="88">
        <v>12350000</v>
      </c>
      <c r="E9" s="88">
        <v>11142597.08</v>
      </c>
      <c r="F9" s="88">
        <v>12600000</v>
      </c>
      <c r="G9" s="88">
        <f t="shared" ref="G9:G68" si="12">F9-C9</f>
        <v>600000</v>
      </c>
      <c r="H9" s="89">
        <f t="shared" si="5"/>
        <v>105</v>
      </c>
    </row>
    <row r="10" spans="1:8" ht="20.100000000000001" customHeight="1" x14ac:dyDescent="0.2">
      <c r="A10" s="86" t="s">
        <v>45</v>
      </c>
      <c r="B10" s="87" t="s">
        <v>44</v>
      </c>
      <c r="C10" s="88">
        <v>15000</v>
      </c>
      <c r="D10" s="88">
        <v>5000</v>
      </c>
      <c r="E10" s="88">
        <v>3667.7</v>
      </c>
      <c r="F10" s="88">
        <v>5000</v>
      </c>
      <c r="G10" s="88">
        <f t="shared" si="12"/>
        <v>-10000</v>
      </c>
      <c r="H10" s="89">
        <f t="shared" si="5"/>
        <v>33.333333333333329</v>
      </c>
    </row>
    <row r="11" spans="1:8" ht="20.100000000000001" customHeight="1" x14ac:dyDescent="0.2">
      <c r="A11" s="82">
        <v>3112</v>
      </c>
      <c r="B11" s="83" t="s">
        <v>46</v>
      </c>
      <c r="C11" s="84">
        <f>C12</f>
        <v>1300</v>
      </c>
      <c r="D11" s="84">
        <f t="shared" ref="D11:G11" si="13">D12</f>
        <v>1800</v>
      </c>
      <c r="E11" s="84">
        <f t="shared" si="13"/>
        <v>1453.47</v>
      </c>
      <c r="F11" s="84">
        <f t="shared" si="13"/>
        <v>1800</v>
      </c>
      <c r="G11" s="84">
        <f t="shared" si="13"/>
        <v>500</v>
      </c>
      <c r="H11" s="85">
        <f t="shared" si="5"/>
        <v>138.46153846153845</v>
      </c>
    </row>
    <row r="12" spans="1:8" ht="20.100000000000001" customHeight="1" x14ac:dyDescent="0.2">
      <c r="A12" s="86">
        <v>31124</v>
      </c>
      <c r="B12" s="87" t="s">
        <v>47</v>
      </c>
      <c r="C12" s="88">
        <v>1300</v>
      </c>
      <c r="D12" s="88">
        <v>1800</v>
      </c>
      <c r="E12" s="88">
        <v>1453.47</v>
      </c>
      <c r="F12" s="88">
        <v>1800</v>
      </c>
      <c r="G12" s="88">
        <f t="shared" si="12"/>
        <v>500</v>
      </c>
      <c r="H12" s="89">
        <f t="shared" si="5"/>
        <v>138.46153846153845</v>
      </c>
    </row>
    <row r="13" spans="1:8" ht="20.100000000000001" customHeight="1" x14ac:dyDescent="0.2">
      <c r="A13" s="82">
        <v>3113</v>
      </c>
      <c r="B13" s="83" t="s">
        <v>48</v>
      </c>
      <c r="C13" s="84">
        <f>C14</f>
        <v>275000</v>
      </c>
      <c r="D13" s="84">
        <f t="shared" ref="D13:G13" si="14">D14</f>
        <v>275000</v>
      </c>
      <c r="E13" s="84">
        <f t="shared" si="14"/>
        <v>242332.89</v>
      </c>
      <c r="F13" s="84">
        <f t="shared" si="14"/>
        <v>275000</v>
      </c>
      <c r="G13" s="84">
        <f t="shared" si="14"/>
        <v>0</v>
      </c>
      <c r="H13" s="85">
        <f t="shared" si="5"/>
        <v>100</v>
      </c>
    </row>
    <row r="14" spans="1:8" ht="20.100000000000001" customHeight="1" x14ac:dyDescent="0.2">
      <c r="A14" s="86">
        <v>31131</v>
      </c>
      <c r="B14" s="87" t="s">
        <v>48</v>
      </c>
      <c r="C14" s="88">
        <v>275000</v>
      </c>
      <c r="D14" s="88">
        <v>275000</v>
      </c>
      <c r="E14" s="88">
        <v>242332.89</v>
      </c>
      <c r="F14" s="88">
        <v>275000</v>
      </c>
      <c r="G14" s="88">
        <f t="shared" si="12"/>
        <v>0</v>
      </c>
      <c r="H14" s="89">
        <f t="shared" si="5"/>
        <v>100</v>
      </c>
    </row>
    <row r="15" spans="1:8" ht="20.100000000000001" customHeight="1" x14ac:dyDescent="0.2">
      <c r="A15" s="78">
        <v>312</v>
      </c>
      <c r="B15" s="79" t="s">
        <v>49</v>
      </c>
      <c r="C15" s="80">
        <f>C16</f>
        <v>722000</v>
      </c>
      <c r="D15" s="80">
        <f t="shared" ref="D15:G15" si="15">D16</f>
        <v>710000</v>
      </c>
      <c r="E15" s="80">
        <f t="shared" si="15"/>
        <v>507939.99</v>
      </c>
      <c r="F15" s="80">
        <f t="shared" si="15"/>
        <v>630000</v>
      </c>
      <c r="G15" s="80">
        <f t="shared" si="15"/>
        <v>-92000</v>
      </c>
      <c r="H15" s="81">
        <f t="shared" si="5"/>
        <v>87.257617728531855</v>
      </c>
    </row>
    <row r="16" spans="1:8" ht="20.100000000000001" customHeight="1" x14ac:dyDescent="0.2">
      <c r="A16" s="82">
        <v>3121</v>
      </c>
      <c r="B16" s="83" t="s">
        <v>49</v>
      </c>
      <c r="C16" s="84">
        <f>SUM(C17:C23)</f>
        <v>722000</v>
      </c>
      <c r="D16" s="84">
        <f t="shared" ref="D16" si="16">SUM(D17:D23)</f>
        <v>710000</v>
      </c>
      <c r="E16" s="84">
        <f t="shared" ref="E16" si="17">SUM(E17:E23)</f>
        <v>507939.99</v>
      </c>
      <c r="F16" s="84">
        <f t="shared" ref="F16:G16" si="18">SUM(F17:F23)</f>
        <v>630000</v>
      </c>
      <c r="G16" s="84">
        <f t="shared" si="18"/>
        <v>-92000</v>
      </c>
      <c r="H16" s="85">
        <f t="shared" si="5"/>
        <v>87.257617728531855</v>
      </c>
    </row>
    <row r="17" spans="1:8" ht="20.100000000000001" customHeight="1" x14ac:dyDescent="0.2">
      <c r="A17" s="86">
        <v>31211</v>
      </c>
      <c r="B17" s="87" t="s">
        <v>50</v>
      </c>
      <c r="C17" s="88">
        <v>0</v>
      </c>
      <c r="D17" s="88">
        <v>0</v>
      </c>
      <c r="E17" s="88">
        <v>0</v>
      </c>
      <c r="F17" s="88">
        <v>0</v>
      </c>
      <c r="G17" s="88">
        <f t="shared" si="12"/>
        <v>0</v>
      </c>
      <c r="H17" s="89" t="e">
        <f t="shared" si="5"/>
        <v>#DIV/0!</v>
      </c>
    </row>
    <row r="18" spans="1:8" ht="20.100000000000001" customHeight="1" x14ac:dyDescent="0.2">
      <c r="A18" s="86">
        <v>31212</v>
      </c>
      <c r="B18" s="87" t="s">
        <v>51</v>
      </c>
      <c r="C18" s="88">
        <v>215000</v>
      </c>
      <c r="D18" s="88">
        <v>215000</v>
      </c>
      <c r="E18" s="88">
        <v>82526.8</v>
      </c>
      <c r="F18" s="88">
        <v>215000</v>
      </c>
      <c r="G18" s="88">
        <f t="shared" si="12"/>
        <v>0</v>
      </c>
      <c r="H18" s="89">
        <f t="shared" si="5"/>
        <v>100</v>
      </c>
    </row>
    <row r="19" spans="1:8" ht="20.100000000000001" customHeight="1" x14ac:dyDescent="0.2">
      <c r="A19" s="86">
        <v>31213</v>
      </c>
      <c r="B19" s="87" t="s">
        <v>52</v>
      </c>
      <c r="C19" s="88">
        <v>47000</v>
      </c>
      <c r="D19" s="88">
        <v>50000</v>
      </c>
      <c r="E19" s="88">
        <v>20450</v>
      </c>
      <c r="F19" s="88">
        <v>50000</v>
      </c>
      <c r="G19" s="88">
        <f t="shared" si="12"/>
        <v>3000</v>
      </c>
      <c r="H19" s="89">
        <f t="shared" si="5"/>
        <v>106.38297872340425</v>
      </c>
    </row>
    <row r="20" spans="1:8" ht="20.100000000000001" customHeight="1" x14ac:dyDescent="0.2">
      <c r="A20" s="86">
        <v>31214</v>
      </c>
      <c r="B20" s="87" t="s">
        <v>53</v>
      </c>
      <c r="C20" s="88">
        <v>25000</v>
      </c>
      <c r="D20" s="88">
        <v>25000</v>
      </c>
      <c r="E20" s="88">
        <v>18718.18</v>
      </c>
      <c r="F20" s="88">
        <v>25000</v>
      </c>
      <c r="G20" s="88">
        <f t="shared" si="12"/>
        <v>0</v>
      </c>
      <c r="H20" s="89">
        <f t="shared" si="5"/>
        <v>100</v>
      </c>
    </row>
    <row r="21" spans="1:8" ht="20.100000000000001" customHeight="1" x14ac:dyDescent="0.2">
      <c r="A21" s="86">
        <v>31215</v>
      </c>
      <c r="B21" s="87" t="s">
        <v>54</v>
      </c>
      <c r="C21" s="88">
        <v>15000</v>
      </c>
      <c r="D21" s="88">
        <v>20000</v>
      </c>
      <c r="E21" s="88">
        <v>16786.05</v>
      </c>
      <c r="F21" s="88">
        <v>20000</v>
      </c>
      <c r="G21" s="88">
        <f t="shared" si="12"/>
        <v>5000</v>
      </c>
      <c r="H21" s="89">
        <f t="shared" si="5"/>
        <v>133.33333333333331</v>
      </c>
    </row>
    <row r="22" spans="1:8" ht="20.100000000000001" customHeight="1" x14ac:dyDescent="0.2">
      <c r="A22" s="86">
        <v>31216</v>
      </c>
      <c r="B22" s="87" t="s">
        <v>55</v>
      </c>
      <c r="C22" s="88">
        <v>130000</v>
      </c>
      <c r="D22" s="88">
        <v>125000</v>
      </c>
      <c r="E22" s="88">
        <v>121800</v>
      </c>
      <c r="F22" s="88">
        <v>125000</v>
      </c>
      <c r="G22" s="88">
        <f t="shared" si="12"/>
        <v>-5000</v>
      </c>
      <c r="H22" s="89">
        <f t="shared" si="5"/>
        <v>96.15384615384616</v>
      </c>
    </row>
    <row r="23" spans="1:8" ht="20.100000000000001" customHeight="1" x14ac:dyDescent="0.2">
      <c r="A23" s="86" t="s">
        <v>56</v>
      </c>
      <c r="B23" s="87" t="s">
        <v>57</v>
      </c>
      <c r="C23" s="88">
        <v>290000</v>
      </c>
      <c r="D23" s="88">
        <v>275000</v>
      </c>
      <c r="E23" s="88">
        <v>247658.96000000002</v>
      </c>
      <c r="F23" s="88">
        <v>195000</v>
      </c>
      <c r="G23" s="88">
        <f t="shared" si="12"/>
        <v>-95000</v>
      </c>
      <c r="H23" s="89">
        <f t="shared" si="5"/>
        <v>67.241379310344826</v>
      </c>
    </row>
    <row r="24" spans="1:8" ht="20.100000000000001" customHeight="1" x14ac:dyDescent="0.2">
      <c r="A24" s="78">
        <v>313</v>
      </c>
      <c r="B24" s="79" t="s">
        <v>58</v>
      </c>
      <c r="C24" s="80">
        <f>C25</f>
        <v>1980000</v>
      </c>
      <c r="D24" s="80">
        <f t="shared" ref="D24:G24" si="19">D25</f>
        <v>2000000</v>
      </c>
      <c r="E24" s="80">
        <f t="shared" si="19"/>
        <v>1828701.73</v>
      </c>
      <c r="F24" s="80">
        <f t="shared" si="19"/>
        <v>2075000</v>
      </c>
      <c r="G24" s="80">
        <f t="shared" si="19"/>
        <v>95000</v>
      </c>
      <c r="H24" s="81">
        <f t="shared" si="5"/>
        <v>104.79797979797981</v>
      </c>
    </row>
    <row r="25" spans="1:8" ht="20.100000000000001" customHeight="1" x14ac:dyDescent="0.2">
      <c r="A25" s="82">
        <v>3132</v>
      </c>
      <c r="B25" s="83" t="s">
        <v>59</v>
      </c>
      <c r="C25" s="84">
        <f>SUM(C26:C26)</f>
        <v>1980000</v>
      </c>
      <c r="D25" s="84">
        <f>SUM(D26:D26)</f>
        <v>2000000</v>
      </c>
      <c r="E25" s="84">
        <f t="shared" ref="E25:G25" si="20">SUM(E26:E26)</f>
        <v>1828701.73</v>
      </c>
      <c r="F25" s="84">
        <f t="shared" si="20"/>
        <v>2075000</v>
      </c>
      <c r="G25" s="84">
        <f t="shared" si="20"/>
        <v>95000</v>
      </c>
      <c r="H25" s="85">
        <f t="shared" si="5"/>
        <v>104.79797979797981</v>
      </c>
    </row>
    <row r="26" spans="1:8" ht="20.100000000000001" customHeight="1" x14ac:dyDescent="0.2">
      <c r="A26" s="86">
        <v>31321</v>
      </c>
      <c r="B26" s="87" t="s">
        <v>59</v>
      </c>
      <c r="C26" s="88">
        <v>1980000</v>
      </c>
      <c r="D26" s="88">
        <v>2000000</v>
      </c>
      <c r="E26" s="88">
        <v>1828701.73</v>
      </c>
      <c r="F26" s="88">
        <v>2075000</v>
      </c>
      <c r="G26" s="88">
        <f t="shared" si="12"/>
        <v>95000</v>
      </c>
      <c r="H26" s="89">
        <f t="shared" si="5"/>
        <v>104.79797979797981</v>
      </c>
    </row>
    <row r="27" spans="1:8" ht="20.100000000000001" customHeight="1" x14ac:dyDescent="0.2">
      <c r="A27" s="74">
        <v>32</v>
      </c>
      <c r="B27" s="75" t="s">
        <v>60</v>
      </c>
      <c r="C27" s="76">
        <f>C28+C44+C69+C137+C140+C165</f>
        <v>11001940</v>
      </c>
      <c r="D27" s="76">
        <f>D28+D44+D69+D137+D165+D140</f>
        <v>11705868</v>
      </c>
      <c r="E27" s="76">
        <f t="shared" ref="E27" si="21">E28+E44+E69+E137+E165+E140</f>
        <v>8220336.7699999996</v>
      </c>
      <c r="F27" s="76">
        <f t="shared" ref="F27:G27" si="22">F28+F44+F69+F137+F165+F140</f>
        <v>11598920</v>
      </c>
      <c r="G27" s="76">
        <f t="shared" si="22"/>
        <v>596980</v>
      </c>
      <c r="H27" s="77">
        <f t="shared" si="5"/>
        <v>105.42613393637849</v>
      </c>
    </row>
    <row r="28" spans="1:8" ht="20.100000000000001" customHeight="1" x14ac:dyDescent="0.2">
      <c r="A28" s="78">
        <v>321</v>
      </c>
      <c r="B28" s="79" t="s">
        <v>61</v>
      </c>
      <c r="C28" s="80">
        <f>C29+C37+C39+C42</f>
        <v>325500</v>
      </c>
      <c r="D28" s="80">
        <f t="shared" ref="D28" si="23">D29+D37+D39+D42</f>
        <v>288500</v>
      </c>
      <c r="E28" s="80">
        <f t="shared" ref="E28" si="24">E29+E37+E39+E42</f>
        <v>233695.51</v>
      </c>
      <c r="F28" s="80">
        <f t="shared" ref="F28:G28" si="25">F29+F37+F39+F42</f>
        <v>287500</v>
      </c>
      <c r="G28" s="80">
        <f t="shared" si="25"/>
        <v>-38000</v>
      </c>
      <c r="H28" s="81">
        <f t="shared" si="5"/>
        <v>88.325652841781874</v>
      </c>
    </row>
    <row r="29" spans="1:8" ht="20.100000000000001" customHeight="1" x14ac:dyDescent="0.2">
      <c r="A29" s="82">
        <v>3211</v>
      </c>
      <c r="B29" s="83" t="s">
        <v>62</v>
      </c>
      <c r="C29" s="84">
        <f>SUM(C30:C36)</f>
        <v>51000</v>
      </c>
      <c r="D29" s="84">
        <f t="shared" ref="D29" si="26">SUM(D30:D36)</f>
        <v>47500</v>
      </c>
      <c r="E29" s="84">
        <f t="shared" ref="E29" si="27">SUM(E30:E36)</f>
        <v>35192.39</v>
      </c>
      <c r="F29" s="84">
        <f t="shared" ref="F29:G29" si="28">SUM(F30:F36)</f>
        <v>47500</v>
      </c>
      <c r="G29" s="84">
        <f t="shared" si="28"/>
        <v>-3500</v>
      </c>
      <c r="H29" s="85">
        <f t="shared" si="5"/>
        <v>93.137254901960787</v>
      </c>
    </row>
    <row r="30" spans="1:8" ht="20.100000000000001" customHeight="1" x14ac:dyDescent="0.2">
      <c r="A30" s="86">
        <v>32111</v>
      </c>
      <c r="B30" s="87" t="s">
        <v>63</v>
      </c>
      <c r="C30" s="88">
        <v>11000</v>
      </c>
      <c r="D30" s="88">
        <v>10000</v>
      </c>
      <c r="E30" s="88">
        <v>8376</v>
      </c>
      <c r="F30" s="88">
        <v>10000</v>
      </c>
      <c r="G30" s="88">
        <f t="shared" si="12"/>
        <v>-1000</v>
      </c>
      <c r="H30" s="89">
        <f t="shared" si="5"/>
        <v>90.909090909090907</v>
      </c>
    </row>
    <row r="31" spans="1:8" ht="20.100000000000001" customHeight="1" x14ac:dyDescent="0.2">
      <c r="A31" s="86">
        <v>32112</v>
      </c>
      <c r="B31" s="87" t="s">
        <v>64</v>
      </c>
      <c r="C31" s="88">
        <v>11000</v>
      </c>
      <c r="D31" s="88">
        <v>10000</v>
      </c>
      <c r="E31" s="88">
        <v>7902</v>
      </c>
      <c r="F31" s="88">
        <v>10000</v>
      </c>
      <c r="G31" s="88">
        <f t="shared" si="12"/>
        <v>-1000</v>
      </c>
      <c r="H31" s="89">
        <f t="shared" si="5"/>
        <v>90.909090909090907</v>
      </c>
    </row>
    <row r="32" spans="1:8" ht="20.100000000000001" customHeight="1" x14ac:dyDescent="0.2">
      <c r="A32" s="86">
        <v>32113</v>
      </c>
      <c r="B32" s="87" t="s">
        <v>65</v>
      </c>
      <c r="C32" s="88">
        <v>17000</v>
      </c>
      <c r="D32" s="88">
        <v>15000</v>
      </c>
      <c r="E32" s="88">
        <v>11826.82</v>
      </c>
      <c r="F32" s="88">
        <v>15000</v>
      </c>
      <c r="G32" s="88">
        <f t="shared" si="12"/>
        <v>-2000</v>
      </c>
      <c r="H32" s="89">
        <f t="shared" si="5"/>
        <v>88.235294117647058</v>
      </c>
    </row>
    <row r="33" spans="1:8" ht="20.100000000000001" customHeight="1" x14ac:dyDescent="0.2">
      <c r="A33" s="86">
        <v>32114</v>
      </c>
      <c r="B33" s="87" t="s">
        <v>66</v>
      </c>
      <c r="C33" s="88">
        <v>6000</v>
      </c>
      <c r="D33" s="88">
        <v>4000</v>
      </c>
      <c r="E33" s="88">
        <v>1904.36</v>
      </c>
      <c r="F33" s="88">
        <v>4000</v>
      </c>
      <c r="G33" s="88">
        <f t="shared" si="12"/>
        <v>-2000</v>
      </c>
      <c r="H33" s="89">
        <f t="shared" si="5"/>
        <v>66.666666666666657</v>
      </c>
    </row>
    <row r="34" spans="1:8" ht="20.100000000000001" customHeight="1" x14ac:dyDescent="0.2">
      <c r="A34" s="86">
        <v>32115</v>
      </c>
      <c r="B34" s="87" t="s">
        <v>67</v>
      </c>
      <c r="C34" s="88">
        <v>2500</v>
      </c>
      <c r="D34" s="88">
        <v>5000</v>
      </c>
      <c r="E34" s="88">
        <v>3658.96</v>
      </c>
      <c r="F34" s="88">
        <v>5000</v>
      </c>
      <c r="G34" s="88">
        <f t="shared" si="12"/>
        <v>2500</v>
      </c>
      <c r="H34" s="89">
        <f t="shared" si="5"/>
        <v>200</v>
      </c>
    </row>
    <row r="35" spans="1:8" ht="20.100000000000001" customHeight="1" x14ac:dyDescent="0.2">
      <c r="A35" s="86">
        <v>32116</v>
      </c>
      <c r="B35" s="87" t="s">
        <v>68</v>
      </c>
      <c r="C35" s="88">
        <v>3000</v>
      </c>
      <c r="D35" s="88">
        <v>3000</v>
      </c>
      <c r="E35" s="88">
        <v>1392.65</v>
      </c>
      <c r="F35" s="88">
        <v>3000</v>
      </c>
      <c r="G35" s="88">
        <f t="shared" si="12"/>
        <v>0</v>
      </c>
      <c r="H35" s="89">
        <f t="shared" si="5"/>
        <v>100</v>
      </c>
    </row>
    <row r="36" spans="1:8" ht="20.100000000000001" customHeight="1" x14ac:dyDescent="0.2">
      <c r="A36" s="86">
        <v>32119</v>
      </c>
      <c r="B36" s="87" t="s">
        <v>69</v>
      </c>
      <c r="C36" s="88">
        <v>500</v>
      </c>
      <c r="D36" s="88">
        <v>500</v>
      </c>
      <c r="E36" s="88">
        <v>131.6</v>
      </c>
      <c r="F36" s="88">
        <v>500</v>
      </c>
      <c r="G36" s="88">
        <f t="shared" si="12"/>
        <v>0</v>
      </c>
      <c r="H36" s="89">
        <f t="shared" si="5"/>
        <v>100</v>
      </c>
    </row>
    <row r="37" spans="1:8" ht="20.100000000000001" customHeight="1" x14ac:dyDescent="0.2">
      <c r="A37" s="82">
        <v>3212</v>
      </c>
      <c r="B37" s="83" t="s">
        <v>70</v>
      </c>
      <c r="C37" s="84">
        <f>C38</f>
        <v>235000</v>
      </c>
      <c r="D37" s="84">
        <f t="shared" ref="D37:G37" si="29">D38</f>
        <v>215000</v>
      </c>
      <c r="E37" s="84">
        <f t="shared" si="29"/>
        <v>176531.61</v>
      </c>
      <c r="F37" s="84">
        <f t="shared" si="29"/>
        <v>215000</v>
      </c>
      <c r="G37" s="84">
        <f t="shared" si="29"/>
        <v>-20000</v>
      </c>
      <c r="H37" s="85">
        <f t="shared" si="5"/>
        <v>91.489361702127653</v>
      </c>
    </row>
    <row r="38" spans="1:8" ht="20.100000000000001" customHeight="1" x14ac:dyDescent="0.2">
      <c r="A38" s="86">
        <v>32121</v>
      </c>
      <c r="B38" s="87" t="s">
        <v>71</v>
      </c>
      <c r="C38" s="88">
        <v>235000</v>
      </c>
      <c r="D38" s="88">
        <v>215000</v>
      </c>
      <c r="E38" s="88">
        <v>176531.61</v>
      </c>
      <c r="F38" s="88">
        <v>215000</v>
      </c>
      <c r="G38" s="88">
        <f t="shared" si="12"/>
        <v>-20000</v>
      </c>
      <c r="H38" s="89">
        <f t="shared" si="5"/>
        <v>91.489361702127653</v>
      </c>
    </row>
    <row r="39" spans="1:8" ht="20.100000000000001" customHeight="1" x14ac:dyDescent="0.2">
      <c r="A39" s="82">
        <v>3213</v>
      </c>
      <c r="B39" s="83" t="s">
        <v>72</v>
      </c>
      <c r="C39" s="84">
        <f>SUM(C40:C41)</f>
        <v>35000</v>
      </c>
      <c r="D39" s="84">
        <f t="shared" ref="D39" si="30">SUM(D40:D41)</f>
        <v>25000</v>
      </c>
      <c r="E39" s="84">
        <f t="shared" ref="E39:G39" si="31">SUM(E40:E41)</f>
        <v>21450.010000000002</v>
      </c>
      <c r="F39" s="84">
        <f t="shared" si="31"/>
        <v>25000</v>
      </c>
      <c r="G39" s="84">
        <f t="shared" si="31"/>
        <v>-10000</v>
      </c>
      <c r="H39" s="85">
        <f t="shared" si="5"/>
        <v>71.428571428571431</v>
      </c>
    </row>
    <row r="40" spans="1:8" ht="20.100000000000001" customHeight="1" x14ac:dyDescent="0.2">
      <c r="A40" s="86">
        <v>32131</v>
      </c>
      <c r="B40" s="87" t="s">
        <v>73</v>
      </c>
      <c r="C40" s="88">
        <v>13000</v>
      </c>
      <c r="D40" s="88">
        <v>13000</v>
      </c>
      <c r="E40" s="88">
        <v>11594.62</v>
      </c>
      <c r="F40" s="88">
        <v>13000</v>
      </c>
      <c r="G40" s="88">
        <f t="shared" si="12"/>
        <v>0</v>
      </c>
      <c r="H40" s="89">
        <f t="shared" si="5"/>
        <v>100</v>
      </c>
    </row>
    <row r="41" spans="1:8" ht="20.100000000000001" customHeight="1" x14ac:dyDescent="0.2">
      <c r="A41" s="86">
        <v>32132</v>
      </c>
      <c r="B41" s="87" t="s">
        <v>74</v>
      </c>
      <c r="C41" s="88">
        <v>22000</v>
      </c>
      <c r="D41" s="88">
        <v>12000</v>
      </c>
      <c r="E41" s="88">
        <v>9855.39</v>
      </c>
      <c r="F41" s="88">
        <v>12000</v>
      </c>
      <c r="G41" s="88">
        <f t="shared" si="12"/>
        <v>-10000</v>
      </c>
      <c r="H41" s="89">
        <f t="shared" si="5"/>
        <v>54.54545454545454</v>
      </c>
    </row>
    <row r="42" spans="1:8" ht="20.100000000000001" customHeight="1" x14ac:dyDescent="0.2">
      <c r="A42" s="82">
        <v>3214</v>
      </c>
      <c r="B42" s="83" t="s">
        <v>75</v>
      </c>
      <c r="C42" s="84">
        <f>C43</f>
        <v>4500</v>
      </c>
      <c r="D42" s="84">
        <f t="shared" ref="D42:G42" si="32">D43</f>
        <v>1000</v>
      </c>
      <c r="E42" s="84">
        <f t="shared" si="32"/>
        <v>521.5</v>
      </c>
      <c r="F42" s="84">
        <f t="shared" si="32"/>
        <v>0</v>
      </c>
      <c r="G42" s="84">
        <f t="shared" si="32"/>
        <v>-4500</v>
      </c>
      <c r="H42" s="85">
        <f t="shared" si="5"/>
        <v>0</v>
      </c>
    </row>
    <row r="43" spans="1:8" ht="20.100000000000001" customHeight="1" x14ac:dyDescent="0.2">
      <c r="A43" s="86">
        <v>32141</v>
      </c>
      <c r="B43" s="87" t="s">
        <v>76</v>
      </c>
      <c r="C43" s="88">
        <v>4500</v>
      </c>
      <c r="D43" s="88">
        <v>1000</v>
      </c>
      <c r="E43" s="88">
        <v>521.5</v>
      </c>
      <c r="F43" s="88">
        <v>0</v>
      </c>
      <c r="G43" s="88">
        <f t="shared" si="12"/>
        <v>-4500</v>
      </c>
      <c r="H43" s="89">
        <f t="shared" si="5"/>
        <v>0</v>
      </c>
    </row>
    <row r="44" spans="1:8" ht="20.100000000000001" customHeight="1" x14ac:dyDescent="0.2">
      <c r="A44" s="78">
        <v>322</v>
      </c>
      <c r="B44" s="79" t="s">
        <v>77</v>
      </c>
      <c r="C44" s="80">
        <f>C45+C56+C61+C64+C67+C53</f>
        <v>867708</v>
      </c>
      <c r="D44" s="80">
        <f>D45+D56+D61+D64+D67+D53</f>
        <v>787852</v>
      </c>
      <c r="E44" s="80">
        <f t="shared" ref="E44" si="33">E45+E56+E61+E64+E67+E53</f>
        <v>500433.86000000004</v>
      </c>
      <c r="F44" s="80">
        <f t="shared" ref="F44:G44" si="34">F45+F56+F61+F64+F67+F53</f>
        <v>832608</v>
      </c>
      <c r="G44" s="80">
        <f t="shared" si="34"/>
        <v>-35100</v>
      </c>
      <c r="H44" s="81">
        <f t="shared" si="5"/>
        <v>95.954860390822716</v>
      </c>
    </row>
    <row r="45" spans="1:8" ht="20.100000000000001" customHeight="1" x14ac:dyDescent="0.2">
      <c r="A45" s="82">
        <v>3221</v>
      </c>
      <c r="B45" s="83" t="s">
        <v>78</v>
      </c>
      <c r="C45" s="84">
        <f>C46+C47+C48+C50</f>
        <v>158270</v>
      </c>
      <c r="D45" s="84">
        <f>D46+D47+D48+D50</f>
        <v>156545</v>
      </c>
      <c r="E45" s="84">
        <f t="shared" ref="E45" si="35">E46+E47+E48+E50</f>
        <v>135444.31</v>
      </c>
      <c r="F45" s="84">
        <f t="shared" ref="F45:G45" si="36">F46+F47+F48+F50</f>
        <v>158940</v>
      </c>
      <c r="G45" s="84">
        <f t="shared" si="36"/>
        <v>670</v>
      </c>
      <c r="H45" s="85">
        <f t="shared" si="5"/>
        <v>100.42332722562711</v>
      </c>
    </row>
    <row r="46" spans="1:8" ht="20.100000000000001" customHeight="1" x14ac:dyDescent="0.2">
      <c r="A46" s="90">
        <v>32211</v>
      </c>
      <c r="B46" s="91" t="s">
        <v>79</v>
      </c>
      <c r="C46" s="92">
        <v>59500</v>
      </c>
      <c r="D46" s="92">
        <v>59750</v>
      </c>
      <c r="E46" s="92">
        <v>57603.12</v>
      </c>
      <c r="F46" s="92">
        <v>59750</v>
      </c>
      <c r="G46" s="92">
        <f t="shared" si="12"/>
        <v>250</v>
      </c>
      <c r="H46" s="93">
        <f t="shared" si="5"/>
        <v>100.42016806722688</v>
      </c>
    </row>
    <row r="47" spans="1:8" ht="20.100000000000001" customHeight="1" x14ac:dyDescent="0.2">
      <c r="A47" s="90">
        <v>32212</v>
      </c>
      <c r="B47" s="91" t="s">
        <v>80</v>
      </c>
      <c r="C47" s="92">
        <v>4760</v>
      </c>
      <c r="D47" s="92">
        <v>2390</v>
      </c>
      <c r="E47" s="92">
        <v>2246.8900000000003</v>
      </c>
      <c r="F47" s="92">
        <v>4780</v>
      </c>
      <c r="G47" s="92">
        <f t="shared" si="12"/>
        <v>20</v>
      </c>
      <c r="H47" s="93">
        <f t="shared" si="5"/>
        <v>100.42016806722688</v>
      </c>
    </row>
    <row r="48" spans="1:8" ht="20.100000000000001" customHeight="1" x14ac:dyDescent="0.2">
      <c r="A48" s="90">
        <v>32214</v>
      </c>
      <c r="B48" s="91" t="s">
        <v>81</v>
      </c>
      <c r="C48" s="92">
        <f>C49</f>
        <v>10710</v>
      </c>
      <c r="D48" s="92">
        <f t="shared" ref="D48:G48" si="37">D49</f>
        <v>10755</v>
      </c>
      <c r="E48" s="92">
        <f t="shared" si="37"/>
        <v>9718.56</v>
      </c>
      <c r="F48" s="92">
        <f t="shared" si="37"/>
        <v>10760</v>
      </c>
      <c r="G48" s="92">
        <f t="shared" si="37"/>
        <v>50</v>
      </c>
      <c r="H48" s="93">
        <f t="shared" si="5"/>
        <v>100.46685340802988</v>
      </c>
    </row>
    <row r="49" spans="1:8" ht="20.100000000000001" customHeight="1" x14ac:dyDescent="0.2">
      <c r="A49" s="86">
        <v>3221416</v>
      </c>
      <c r="B49" s="87" t="s">
        <v>82</v>
      </c>
      <c r="C49" s="88">
        <v>10710</v>
      </c>
      <c r="D49" s="88">
        <v>10755</v>
      </c>
      <c r="E49" s="88">
        <v>9718.56</v>
      </c>
      <c r="F49" s="88">
        <v>10760</v>
      </c>
      <c r="G49" s="88">
        <f t="shared" si="12"/>
        <v>50</v>
      </c>
      <c r="H49" s="89">
        <f t="shared" si="5"/>
        <v>100.46685340802988</v>
      </c>
    </row>
    <row r="50" spans="1:8" ht="20.100000000000001" customHeight="1" x14ac:dyDescent="0.2">
      <c r="A50" s="90">
        <v>32216</v>
      </c>
      <c r="B50" s="91" t="s">
        <v>83</v>
      </c>
      <c r="C50" s="92">
        <f>SUM(C51:C52)</f>
        <v>83300</v>
      </c>
      <c r="D50" s="92">
        <f t="shared" ref="D50" si="38">SUM(D51:D52)</f>
        <v>83650</v>
      </c>
      <c r="E50" s="92">
        <f t="shared" ref="E50:G50" si="39">SUM(E51:E52)</f>
        <v>65875.739999999991</v>
      </c>
      <c r="F50" s="92">
        <f t="shared" si="39"/>
        <v>83650</v>
      </c>
      <c r="G50" s="92">
        <f t="shared" si="39"/>
        <v>350</v>
      </c>
      <c r="H50" s="93">
        <f t="shared" si="5"/>
        <v>100.42016806722688</v>
      </c>
    </row>
    <row r="51" spans="1:8" ht="20.100000000000001" customHeight="1" x14ac:dyDescent="0.2">
      <c r="A51" s="86">
        <v>3221614</v>
      </c>
      <c r="B51" s="87" t="s">
        <v>84</v>
      </c>
      <c r="C51" s="88">
        <v>47600</v>
      </c>
      <c r="D51" s="88">
        <v>47800</v>
      </c>
      <c r="E51" s="88">
        <v>30696.959999999999</v>
      </c>
      <c r="F51" s="88">
        <v>41825</v>
      </c>
      <c r="G51" s="88">
        <f t="shared" si="12"/>
        <v>-5775</v>
      </c>
      <c r="H51" s="89">
        <f t="shared" si="5"/>
        <v>87.867647058823522</v>
      </c>
    </row>
    <row r="52" spans="1:8" ht="20.100000000000001" customHeight="1" x14ac:dyDescent="0.2">
      <c r="A52" s="86">
        <v>3221615</v>
      </c>
      <c r="B52" s="87" t="s">
        <v>85</v>
      </c>
      <c r="C52" s="88">
        <v>35700</v>
      </c>
      <c r="D52" s="88">
        <v>35850</v>
      </c>
      <c r="E52" s="88">
        <v>35178.78</v>
      </c>
      <c r="F52" s="88">
        <v>41825</v>
      </c>
      <c r="G52" s="88">
        <f t="shared" si="12"/>
        <v>6125</v>
      </c>
      <c r="H52" s="89">
        <f t="shared" si="5"/>
        <v>117.15686274509804</v>
      </c>
    </row>
    <row r="53" spans="1:8" ht="20.100000000000001" customHeight="1" x14ac:dyDescent="0.2">
      <c r="A53" s="82">
        <v>3222</v>
      </c>
      <c r="B53" s="83" t="s">
        <v>86</v>
      </c>
      <c r="C53" s="84">
        <f>C54</f>
        <v>37000</v>
      </c>
      <c r="D53" s="84">
        <f>D54</f>
        <v>37000</v>
      </c>
      <c r="E53" s="84">
        <f t="shared" ref="E53:G53" si="40">E54</f>
        <v>38282.94</v>
      </c>
      <c r="F53" s="84">
        <f t="shared" si="40"/>
        <v>38000</v>
      </c>
      <c r="G53" s="84">
        <f t="shared" si="40"/>
        <v>1000</v>
      </c>
      <c r="H53" s="85">
        <f t="shared" si="5"/>
        <v>102.70270270270269</v>
      </c>
    </row>
    <row r="54" spans="1:8" ht="20.100000000000001" customHeight="1" x14ac:dyDescent="0.2">
      <c r="A54" s="90">
        <v>32229</v>
      </c>
      <c r="B54" s="91" t="s">
        <v>87</v>
      </c>
      <c r="C54" s="92">
        <f>C55</f>
        <v>37000</v>
      </c>
      <c r="D54" s="92">
        <f t="shared" ref="D54:G54" si="41">D55</f>
        <v>37000</v>
      </c>
      <c r="E54" s="92">
        <f t="shared" si="41"/>
        <v>38282.94</v>
      </c>
      <c r="F54" s="92">
        <f t="shared" si="41"/>
        <v>38000</v>
      </c>
      <c r="G54" s="92">
        <f t="shared" si="41"/>
        <v>1000</v>
      </c>
      <c r="H54" s="93">
        <f t="shared" si="5"/>
        <v>102.70270270270269</v>
      </c>
    </row>
    <row r="55" spans="1:8" ht="20.100000000000001" customHeight="1" x14ac:dyDescent="0.2">
      <c r="A55" s="86">
        <v>3222921</v>
      </c>
      <c r="B55" s="87" t="s">
        <v>88</v>
      </c>
      <c r="C55" s="88">
        <v>37000</v>
      </c>
      <c r="D55" s="88">
        <v>37000</v>
      </c>
      <c r="E55" s="88">
        <v>38282.94</v>
      </c>
      <c r="F55" s="88">
        <v>38000</v>
      </c>
      <c r="G55" s="88">
        <f t="shared" si="12"/>
        <v>1000</v>
      </c>
      <c r="H55" s="89">
        <f t="shared" si="5"/>
        <v>102.70270270270269</v>
      </c>
    </row>
    <row r="56" spans="1:8" ht="20.100000000000001" customHeight="1" x14ac:dyDescent="0.2">
      <c r="A56" s="82">
        <v>3223</v>
      </c>
      <c r="B56" s="83" t="s">
        <v>89</v>
      </c>
      <c r="C56" s="84">
        <f>SUM(C57:C60)</f>
        <v>394868</v>
      </c>
      <c r="D56" s="84">
        <f t="shared" ref="D56" si="42">SUM(D57:D60)</f>
        <v>396505</v>
      </c>
      <c r="E56" s="84">
        <f t="shared" ref="E56:G56" si="43">SUM(E57:E60)</f>
        <v>227520.73</v>
      </c>
      <c r="F56" s="84">
        <f t="shared" si="43"/>
        <v>396505</v>
      </c>
      <c r="G56" s="84">
        <f t="shared" si="43"/>
        <v>1637</v>
      </c>
      <c r="H56" s="85">
        <f t="shared" si="5"/>
        <v>100.41456891923377</v>
      </c>
    </row>
    <row r="57" spans="1:8" ht="20.100000000000001" customHeight="1" x14ac:dyDescent="0.2">
      <c r="A57" s="86">
        <v>32231</v>
      </c>
      <c r="B57" s="87" t="s">
        <v>90</v>
      </c>
      <c r="C57" s="88">
        <v>197659</v>
      </c>
      <c r="D57" s="88">
        <v>198490</v>
      </c>
      <c r="E57" s="88">
        <v>150662.93</v>
      </c>
      <c r="F57" s="88">
        <v>198490</v>
      </c>
      <c r="G57" s="88">
        <f t="shared" si="12"/>
        <v>831</v>
      </c>
      <c r="H57" s="89">
        <f t="shared" si="5"/>
        <v>100.42042102813431</v>
      </c>
    </row>
    <row r="58" spans="1:8" ht="20.100000000000001" customHeight="1" x14ac:dyDescent="0.2">
      <c r="A58" s="86">
        <v>32232</v>
      </c>
      <c r="B58" s="87" t="s">
        <v>91</v>
      </c>
      <c r="C58" s="88">
        <v>5500</v>
      </c>
      <c r="D58" s="88">
        <v>5500</v>
      </c>
      <c r="E58" s="88">
        <v>4876.1000000000004</v>
      </c>
      <c r="F58" s="88">
        <v>5500</v>
      </c>
      <c r="G58" s="88">
        <f t="shared" si="12"/>
        <v>0</v>
      </c>
      <c r="H58" s="89">
        <f t="shared" si="5"/>
        <v>100</v>
      </c>
    </row>
    <row r="59" spans="1:8" ht="20.100000000000001" customHeight="1" x14ac:dyDescent="0.2">
      <c r="A59" s="86">
        <v>32233</v>
      </c>
      <c r="B59" s="87" t="s">
        <v>92</v>
      </c>
      <c r="C59" s="88">
        <v>150059</v>
      </c>
      <c r="D59" s="88">
        <v>150690</v>
      </c>
      <c r="E59" s="88">
        <v>42223.86</v>
      </c>
      <c r="F59" s="88">
        <v>150690</v>
      </c>
      <c r="G59" s="88">
        <f t="shared" si="12"/>
        <v>631</v>
      </c>
      <c r="H59" s="89">
        <f t="shared" si="5"/>
        <v>100.42050126950066</v>
      </c>
    </row>
    <row r="60" spans="1:8" ht="20.100000000000001" customHeight="1" x14ac:dyDescent="0.2">
      <c r="A60" s="86">
        <v>32234</v>
      </c>
      <c r="B60" s="87" t="s">
        <v>93</v>
      </c>
      <c r="C60" s="88">
        <v>41650</v>
      </c>
      <c r="D60" s="88">
        <v>41825</v>
      </c>
      <c r="E60" s="88">
        <v>29757.84</v>
      </c>
      <c r="F60" s="88">
        <v>41825</v>
      </c>
      <c r="G60" s="88">
        <f t="shared" si="12"/>
        <v>175</v>
      </c>
      <c r="H60" s="89">
        <f t="shared" si="5"/>
        <v>100.42016806722688</v>
      </c>
    </row>
    <row r="61" spans="1:8" ht="20.100000000000001" customHeight="1" x14ac:dyDescent="0.2">
      <c r="A61" s="82">
        <v>3224</v>
      </c>
      <c r="B61" s="83" t="s">
        <v>94</v>
      </c>
      <c r="C61" s="84">
        <f>SUM(C62:C63)</f>
        <v>194500</v>
      </c>
      <c r="D61" s="84">
        <f t="shared" ref="D61" si="44">SUM(D62:D63)</f>
        <v>189695</v>
      </c>
      <c r="E61" s="84">
        <f t="shared" ref="E61:G61" si="45">SUM(E62:E63)</f>
        <v>91637.02</v>
      </c>
      <c r="F61" s="84">
        <f t="shared" si="45"/>
        <v>171570</v>
      </c>
      <c r="G61" s="84">
        <f t="shared" si="45"/>
        <v>-22930</v>
      </c>
      <c r="H61" s="85">
        <f t="shared" si="5"/>
        <v>88.210796915167094</v>
      </c>
    </row>
    <row r="62" spans="1:8" ht="20.100000000000001" customHeight="1" x14ac:dyDescent="0.2">
      <c r="A62" s="86">
        <v>32242</v>
      </c>
      <c r="B62" s="87" t="s">
        <v>95</v>
      </c>
      <c r="C62" s="88">
        <v>168500</v>
      </c>
      <c r="D62" s="88">
        <v>153000</v>
      </c>
      <c r="E62" s="88">
        <v>72648.19</v>
      </c>
      <c r="F62" s="88">
        <f>83000+57500</f>
        <v>140500</v>
      </c>
      <c r="G62" s="88">
        <f t="shared" si="12"/>
        <v>-28000</v>
      </c>
      <c r="H62" s="89">
        <f t="shared" si="5"/>
        <v>83.382789317507417</v>
      </c>
    </row>
    <row r="63" spans="1:8" ht="20.100000000000001" customHeight="1" x14ac:dyDescent="0.2">
      <c r="A63" s="86">
        <v>32244</v>
      </c>
      <c r="B63" s="87" t="s">
        <v>96</v>
      </c>
      <c r="C63" s="88">
        <v>26000</v>
      </c>
      <c r="D63" s="88">
        <v>36695</v>
      </c>
      <c r="E63" s="88">
        <v>18988.830000000002</v>
      </c>
      <c r="F63" s="88">
        <v>31070</v>
      </c>
      <c r="G63" s="88">
        <f t="shared" si="12"/>
        <v>5070</v>
      </c>
      <c r="H63" s="89">
        <f t="shared" si="5"/>
        <v>119.5</v>
      </c>
    </row>
    <row r="64" spans="1:8" ht="20.100000000000001" customHeight="1" x14ac:dyDescent="0.2">
      <c r="A64" s="82">
        <v>3225</v>
      </c>
      <c r="B64" s="83" t="s">
        <v>97</v>
      </c>
      <c r="C64" s="84">
        <f>SUM(C65:C66)</f>
        <v>20000</v>
      </c>
      <c r="D64" s="84">
        <f t="shared" ref="D64" si="46">SUM(D65:D66)</f>
        <v>5000</v>
      </c>
      <c r="E64" s="84">
        <f t="shared" ref="E64:G64" si="47">SUM(E65:E66)</f>
        <v>5476.57</v>
      </c>
      <c r="F64" s="84">
        <f t="shared" si="47"/>
        <v>18000</v>
      </c>
      <c r="G64" s="84">
        <f t="shared" si="47"/>
        <v>-2000</v>
      </c>
      <c r="H64" s="85">
        <f t="shared" si="5"/>
        <v>90</v>
      </c>
    </row>
    <row r="65" spans="1:8" ht="20.100000000000001" customHeight="1" x14ac:dyDescent="0.2">
      <c r="A65" s="86">
        <v>32251</v>
      </c>
      <c r="B65" s="87" t="s">
        <v>98</v>
      </c>
      <c r="C65" s="88">
        <v>20000</v>
      </c>
      <c r="D65" s="88">
        <v>5000</v>
      </c>
      <c r="E65" s="88">
        <v>5476.57</v>
      </c>
      <c r="F65" s="88">
        <v>18000</v>
      </c>
      <c r="G65" s="88">
        <f t="shared" si="12"/>
        <v>-2000</v>
      </c>
      <c r="H65" s="89">
        <f t="shared" si="5"/>
        <v>90</v>
      </c>
    </row>
    <row r="66" spans="1:8" ht="20.100000000000001" customHeight="1" x14ac:dyDescent="0.2">
      <c r="A66" s="86">
        <v>32252</v>
      </c>
      <c r="B66" s="87" t="s">
        <v>99</v>
      </c>
      <c r="C66" s="88">
        <v>0</v>
      </c>
      <c r="D66" s="88">
        <v>0</v>
      </c>
      <c r="E66" s="88">
        <v>0</v>
      </c>
      <c r="F66" s="88">
        <v>0</v>
      </c>
      <c r="G66" s="88">
        <f t="shared" si="12"/>
        <v>0</v>
      </c>
      <c r="H66" s="89" t="e">
        <f t="shared" si="5"/>
        <v>#DIV/0!</v>
      </c>
    </row>
    <row r="67" spans="1:8" ht="20.100000000000001" customHeight="1" x14ac:dyDescent="0.2">
      <c r="A67" s="82">
        <v>3227</v>
      </c>
      <c r="B67" s="83" t="s">
        <v>100</v>
      </c>
      <c r="C67" s="84">
        <f>C68</f>
        <v>63070</v>
      </c>
      <c r="D67" s="84">
        <f t="shared" ref="D67:G67" si="48">D68</f>
        <v>3107</v>
      </c>
      <c r="E67" s="84">
        <f t="shared" si="48"/>
        <v>2072.29</v>
      </c>
      <c r="F67" s="84">
        <f>F68</f>
        <v>49593</v>
      </c>
      <c r="G67" s="84">
        <f t="shared" si="48"/>
        <v>-13477</v>
      </c>
      <c r="H67" s="85">
        <f t="shared" si="5"/>
        <v>78.631679086729036</v>
      </c>
    </row>
    <row r="68" spans="1:8" ht="20.100000000000001" customHeight="1" x14ac:dyDescent="0.2">
      <c r="A68" s="86">
        <v>32271</v>
      </c>
      <c r="B68" s="87" t="s">
        <v>100</v>
      </c>
      <c r="C68" s="88">
        <v>63070</v>
      </c>
      <c r="D68" s="88">
        <v>3107</v>
      </c>
      <c r="E68" s="88">
        <v>2072.29</v>
      </c>
      <c r="F68" s="88">
        <v>49593</v>
      </c>
      <c r="G68" s="88">
        <f t="shared" si="12"/>
        <v>-13477</v>
      </c>
      <c r="H68" s="89">
        <f t="shared" si="5"/>
        <v>78.631679086729036</v>
      </c>
    </row>
    <row r="69" spans="1:8" ht="20.100000000000001" customHeight="1" x14ac:dyDescent="0.2">
      <c r="A69" s="78">
        <v>323</v>
      </c>
      <c r="B69" s="79" t="s">
        <v>101</v>
      </c>
      <c r="C69" s="80">
        <f>C70+C75+C89+C91+C100+C106+C114+C127+C131</f>
        <v>2973719</v>
      </c>
      <c r="D69" s="80">
        <f t="shared" ref="D69" si="49">D70+D75+D89+D91+D100+D106+D114+D127+D131</f>
        <v>3026414</v>
      </c>
      <c r="E69" s="80">
        <f t="shared" ref="E69" si="50">E70+E75+E89+E91+E100+E106+E114+E127+E131</f>
        <v>2254465.04</v>
      </c>
      <c r="F69" s="80">
        <f t="shared" ref="F69:G69" si="51">F70+F75+F89+F91+F100+F106+F114+F127+F131</f>
        <v>3063439</v>
      </c>
      <c r="G69" s="80">
        <f t="shared" si="51"/>
        <v>89720</v>
      </c>
      <c r="H69" s="81">
        <f t="shared" si="5"/>
        <v>103.01709744599272</v>
      </c>
    </row>
    <row r="70" spans="1:8" ht="20.100000000000001" customHeight="1" x14ac:dyDescent="0.2">
      <c r="A70" s="82">
        <v>3231</v>
      </c>
      <c r="B70" s="83" t="s">
        <v>102</v>
      </c>
      <c r="C70" s="84">
        <f>SUM(C71:C74)</f>
        <v>120190</v>
      </c>
      <c r="D70" s="84">
        <f t="shared" ref="D70" si="52">SUM(D71:D74)</f>
        <v>75285</v>
      </c>
      <c r="E70" s="84">
        <f t="shared" ref="E70" si="53">SUM(E71:E74)</f>
        <v>49978.59</v>
      </c>
      <c r="F70" s="84">
        <f t="shared" ref="F70:G70" si="54">SUM(F71:F74)</f>
        <v>75285</v>
      </c>
      <c r="G70" s="84">
        <f t="shared" si="54"/>
        <v>-44905</v>
      </c>
      <c r="H70" s="85">
        <f t="shared" ref="H70:H133" si="55">F70/C70*100</f>
        <v>62.638322655794987</v>
      </c>
    </row>
    <row r="71" spans="1:8" ht="20.100000000000001" customHeight="1" x14ac:dyDescent="0.2">
      <c r="A71" s="86">
        <v>32311</v>
      </c>
      <c r="B71" s="87" t="s">
        <v>103</v>
      </c>
      <c r="C71" s="88">
        <v>90440</v>
      </c>
      <c r="D71" s="88">
        <v>45410</v>
      </c>
      <c r="E71" s="88">
        <v>30800.080000000002</v>
      </c>
      <c r="F71" s="88">
        <v>45410</v>
      </c>
      <c r="G71" s="88">
        <f t="shared" ref="G71:G133" si="56">F71-C71</f>
        <v>-45030</v>
      </c>
      <c r="H71" s="89">
        <f t="shared" si="55"/>
        <v>50.210084033613441</v>
      </c>
    </row>
    <row r="72" spans="1:8" ht="20.100000000000001" customHeight="1" x14ac:dyDescent="0.2">
      <c r="A72" s="86">
        <v>32313</v>
      </c>
      <c r="B72" s="87" t="s">
        <v>104</v>
      </c>
      <c r="C72" s="88">
        <v>29750</v>
      </c>
      <c r="D72" s="88">
        <v>29875</v>
      </c>
      <c r="E72" s="88">
        <v>18977.669999999998</v>
      </c>
      <c r="F72" s="88">
        <v>29875</v>
      </c>
      <c r="G72" s="88">
        <f t="shared" si="56"/>
        <v>125</v>
      </c>
      <c r="H72" s="89">
        <f t="shared" si="55"/>
        <v>100.42016806722688</v>
      </c>
    </row>
    <row r="73" spans="1:8" ht="20.100000000000001" customHeight="1" x14ac:dyDescent="0.2">
      <c r="A73" s="86">
        <v>32314</v>
      </c>
      <c r="B73" s="87" t="s">
        <v>105</v>
      </c>
      <c r="C73" s="88">
        <v>0</v>
      </c>
      <c r="D73" s="88">
        <v>0</v>
      </c>
      <c r="E73" s="88">
        <v>130.84</v>
      </c>
      <c r="F73" s="88">
        <v>0</v>
      </c>
      <c r="G73" s="88">
        <f t="shared" si="56"/>
        <v>0</v>
      </c>
      <c r="H73" s="89" t="e">
        <f t="shared" si="55"/>
        <v>#DIV/0!</v>
      </c>
    </row>
    <row r="74" spans="1:8" ht="20.100000000000001" customHeight="1" x14ac:dyDescent="0.2">
      <c r="A74" s="86">
        <v>32319</v>
      </c>
      <c r="B74" s="87" t="s">
        <v>230</v>
      </c>
      <c r="C74" s="88">
        <v>0</v>
      </c>
      <c r="D74" s="88">
        <v>0</v>
      </c>
      <c r="E74" s="88">
        <v>70</v>
      </c>
      <c r="F74" s="88">
        <v>0</v>
      </c>
      <c r="G74" s="88">
        <f t="shared" si="56"/>
        <v>0</v>
      </c>
      <c r="H74" s="89" t="e">
        <f t="shared" si="55"/>
        <v>#DIV/0!</v>
      </c>
    </row>
    <row r="75" spans="1:8" ht="20.100000000000001" customHeight="1" x14ac:dyDescent="0.2">
      <c r="A75" s="82">
        <v>3232</v>
      </c>
      <c r="B75" s="83" t="s">
        <v>106</v>
      </c>
      <c r="C75" s="84">
        <f>C76+C80+C84+C87</f>
        <v>468171</v>
      </c>
      <c r="D75" s="84">
        <f t="shared" ref="D75" si="57">D76+D80+D84+D87</f>
        <v>473933</v>
      </c>
      <c r="E75" s="84">
        <f t="shared" ref="E75" si="58">E76+E80+E84+E87</f>
        <v>317522.63</v>
      </c>
      <c r="F75" s="84">
        <f t="shared" ref="F75:G75" si="59">F76+F80+F84+F87</f>
        <v>508718</v>
      </c>
      <c r="G75" s="84">
        <f t="shared" si="59"/>
        <v>40547</v>
      </c>
      <c r="H75" s="85">
        <f t="shared" si="55"/>
        <v>108.66072439343743</v>
      </c>
    </row>
    <row r="76" spans="1:8" ht="20.100000000000001" customHeight="1" x14ac:dyDescent="0.2">
      <c r="A76" s="90">
        <v>32321</v>
      </c>
      <c r="B76" s="91" t="s">
        <v>107</v>
      </c>
      <c r="C76" s="92">
        <f>SUM(C77:C79)</f>
        <v>19040</v>
      </c>
      <c r="D76" s="92">
        <f t="shared" ref="D76" si="60">SUM(D77:D79)</f>
        <v>2390</v>
      </c>
      <c r="E76" s="92">
        <f t="shared" ref="E76" si="61">SUM(E77:E79)</f>
        <v>3580.34</v>
      </c>
      <c r="F76" s="92">
        <f t="shared" ref="F76:G76" si="62">SUM(F77:F79)</f>
        <v>19120</v>
      </c>
      <c r="G76" s="92">
        <f t="shared" si="62"/>
        <v>80</v>
      </c>
      <c r="H76" s="93">
        <f t="shared" si="55"/>
        <v>100.42016806722688</v>
      </c>
    </row>
    <row r="77" spans="1:8" ht="20.100000000000001" customHeight="1" x14ac:dyDescent="0.2">
      <c r="A77" s="86">
        <v>323210</v>
      </c>
      <c r="B77" s="87" t="s">
        <v>108</v>
      </c>
      <c r="C77" s="88">
        <v>19040</v>
      </c>
      <c r="D77" s="88">
        <v>2390</v>
      </c>
      <c r="E77" s="88">
        <v>3580.34</v>
      </c>
      <c r="F77" s="88">
        <v>19120</v>
      </c>
      <c r="G77" s="88">
        <f t="shared" si="56"/>
        <v>80</v>
      </c>
      <c r="H77" s="89">
        <f t="shared" si="55"/>
        <v>100.42016806722688</v>
      </c>
    </row>
    <row r="78" spans="1:8" ht="20.100000000000001" customHeight="1" x14ac:dyDescent="0.2">
      <c r="A78" s="86">
        <v>3232101</v>
      </c>
      <c r="B78" s="87" t="s">
        <v>109</v>
      </c>
      <c r="C78" s="88">
        <v>0</v>
      </c>
      <c r="D78" s="88">
        <v>0</v>
      </c>
      <c r="E78" s="88">
        <v>0</v>
      </c>
      <c r="F78" s="88">
        <v>0</v>
      </c>
      <c r="G78" s="88">
        <f t="shared" si="56"/>
        <v>0</v>
      </c>
      <c r="H78" s="89" t="e">
        <f t="shared" si="55"/>
        <v>#DIV/0!</v>
      </c>
    </row>
    <row r="79" spans="1:8" ht="20.100000000000001" customHeight="1" x14ac:dyDescent="0.2">
      <c r="A79" s="86">
        <v>323211</v>
      </c>
      <c r="B79" s="87" t="s">
        <v>110</v>
      </c>
      <c r="C79" s="88">
        <v>0</v>
      </c>
      <c r="D79" s="88">
        <v>0</v>
      </c>
      <c r="E79" s="88">
        <v>0</v>
      </c>
      <c r="F79" s="88">
        <v>0</v>
      </c>
      <c r="G79" s="88">
        <f t="shared" si="56"/>
        <v>0</v>
      </c>
      <c r="H79" s="89" t="e">
        <f t="shared" si="55"/>
        <v>#DIV/0!</v>
      </c>
    </row>
    <row r="80" spans="1:8" ht="20.100000000000001" customHeight="1" x14ac:dyDescent="0.2">
      <c r="A80" s="90">
        <v>32322</v>
      </c>
      <c r="B80" s="91" t="s">
        <v>111</v>
      </c>
      <c r="C80" s="92">
        <f>SUM(C81:C83)</f>
        <v>401516</v>
      </c>
      <c r="D80" s="92">
        <f t="shared" ref="D80" si="63">SUM(D81:D83)</f>
        <v>420755</v>
      </c>
      <c r="E80" s="92">
        <f t="shared" ref="E80:G80" si="64">SUM(E81:E83)</f>
        <v>290492.94</v>
      </c>
      <c r="F80" s="92">
        <f t="shared" si="64"/>
        <v>447773</v>
      </c>
      <c r="G80" s="92">
        <f t="shared" si="64"/>
        <v>46257</v>
      </c>
      <c r="H80" s="93">
        <f t="shared" si="55"/>
        <v>111.52058697536337</v>
      </c>
    </row>
    <row r="81" spans="1:8" ht="20.100000000000001" customHeight="1" x14ac:dyDescent="0.2">
      <c r="A81" s="86">
        <v>323220</v>
      </c>
      <c r="B81" s="87" t="s">
        <v>112</v>
      </c>
      <c r="C81" s="88">
        <v>381516</v>
      </c>
      <c r="D81" s="88">
        <v>380755</v>
      </c>
      <c r="E81" s="88">
        <v>261852.39</v>
      </c>
      <c r="F81" s="88">
        <v>407773</v>
      </c>
      <c r="G81" s="88">
        <f t="shared" si="56"/>
        <v>26257</v>
      </c>
      <c r="H81" s="89">
        <f t="shared" si="55"/>
        <v>106.88228016649369</v>
      </c>
    </row>
    <row r="82" spans="1:8" ht="20.100000000000001" customHeight="1" x14ac:dyDescent="0.2">
      <c r="A82" s="86">
        <v>323221</v>
      </c>
      <c r="B82" s="87" t="s">
        <v>113</v>
      </c>
      <c r="C82" s="88">
        <v>0</v>
      </c>
      <c r="D82" s="88">
        <v>0</v>
      </c>
      <c r="E82" s="88">
        <v>0</v>
      </c>
      <c r="F82" s="88">
        <v>0</v>
      </c>
      <c r="G82" s="88">
        <f t="shared" si="56"/>
        <v>0</v>
      </c>
      <c r="H82" s="89" t="e">
        <f t="shared" si="55"/>
        <v>#DIV/0!</v>
      </c>
    </row>
    <row r="83" spans="1:8" ht="20.100000000000001" customHeight="1" x14ac:dyDescent="0.2">
      <c r="A83" s="86">
        <v>323222</v>
      </c>
      <c r="B83" s="87" t="s">
        <v>114</v>
      </c>
      <c r="C83" s="88">
        <v>20000</v>
      </c>
      <c r="D83" s="88">
        <v>40000</v>
      </c>
      <c r="E83" s="88">
        <v>28640.55</v>
      </c>
      <c r="F83" s="88">
        <v>40000</v>
      </c>
      <c r="G83" s="88">
        <f t="shared" si="56"/>
        <v>20000</v>
      </c>
      <c r="H83" s="89">
        <f t="shared" si="55"/>
        <v>200</v>
      </c>
    </row>
    <row r="84" spans="1:8" ht="20.100000000000001" customHeight="1" x14ac:dyDescent="0.2">
      <c r="A84" s="90">
        <v>32323</v>
      </c>
      <c r="B84" s="91" t="s">
        <v>115</v>
      </c>
      <c r="C84" s="92">
        <f>SUM(C85:C86)</f>
        <v>47615</v>
      </c>
      <c r="D84" s="92">
        <f t="shared" ref="D84" si="65">SUM(D85:D86)</f>
        <v>50788</v>
      </c>
      <c r="E84" s="92">
        <f t="shared" ref="E84:G84" si="66">SUM(E85:E86)</f>
        <v>23449.35</v>
      </c>
      <c r="F84" s="92">
        <f t="shared" si="66"/>
        <v>41825</v>
      </c>
      <c r="G84" s="92">
        <f t="shared" si="66"/>
        <v>-5790</v>
      </c>
      <c r="H84" s="93">
        <f t="shared" si="55"/>
        <v>87.839966397143755</v>
      </c>
    </row>
    <row r="85" spans="1:8" ht="20.100000000000001" customHeight="1" x14ac:dyDescent="0.2">
      <c r="A85" s="86">
        <v>323230</v>
      </c>
      <c r="B85" s="87" t="s">
        <v>116</v>
      </c>
      <c r="C85" s="88">
        <v>44640</v>
      </c>
      <c r="D85" s="88">
        <v>34058</v>
      </c>
      <c r="E85" s="88">
        <v>20328.02</v>
      </c>
      <c r="F85" s="88">
        <v>37045</v>
      </c>
      <c r="G85" s="88">
        <f t="shared" si="56"/>
        <v>-7595</v>
      </c>
      <c r="H85" s="89">
        <f t="shared" si="55"/>
        <v>82.986111111111114</v>
      </c>
    </row>
    <row r="86" spans="1:8" ht="20.100000000000001" customHeight="1" x14ac:dyDescent="0.2">
      <c r="A86" s="86">
        <v>323231</v>
      </c>
      <c r="B86" s="87" t="s">
        <v>117</v>
      </c>
      <c r="C86" s="88">
        <v>2975</v>
      </c>
      <c r="D86" s="88">
        <v>16730</v>
      </c>
      <c r="E86" s="88">
        <v>3121.33</v>
      </c>
      <c r="F86" s="88">
        <v>4780</v>
      </c>
      <c r="G86" s="88">
        <f t="shared" si="56"/>
        <v>1805</v>
      </c>
      <c r="H86" s="89">
        <f t="shared" si="55"/>
        <v>160.67226890756302</v>
      </c>
    </row>
    <row r="87" spans="1:8" ht="20.100000000000001" customHeight="1" x14ac:dyDescent="0.2">
      <c r="A87" s="90">
        <v>32329</v>
      </c>
      <c r="B87" s="91" t="s">
        <v>118</v>
      </c>
      <c r="C87" s="92">
        <f>C88</f>
        <v>0</v>
      </c>
      <c r="D87" s="92">
        <f t="shared" ref="D87:G87" si="67">D88</f>
        <v>0</v>
      </c>
      <c r="E87" s="92">
        <f t="shared" si="67"/>
        <v>0</v>
      </c>
      <c r="F87" s="92">
        <f t="shared" si="67"/>
        <v>0</v>
      </c>
      <c r="G87" s="92">
        <f t="shared" si="67"/>
        <v>0</v>
      </c>
      <c r="H87" s="93" t="e">
        <f t="shared" si="55"/>
        <v>#DIV/0!</v>
      </c>
    </row>
    <row r="88" spans="1:8" ht="20.100000000000001" customHeight="1" x14ac:dyDescent="0.2">
      <c r="A88" s="86">
        <v>323290</v>
      </c>
      <c r="B88" s="87" t="s">
        <v>119</v>
      </c>
      <c r="C88" s="88">
        <v>0</v>
      </c>
      <c r="D88" s="88">
        <v>0</v>
      </c>
      <c r="E88" s="88">
        <v>0</v>
      </c>
      <c r="F88" s="88">
        <v>0</v>
      </c>
      <c r="G88" s="88">
        <f t="shared" si="56"/>
        <v>0</v>
      </c>
      <c r="H88" s="89" t="e">
        <f t="shared" si="55"/>
        <v>#DIV/0!</v>
      </c>
    </row>
    <row r="89" spans="1:8" ht="20.100000000000001" customHeight="1" x14ac:dyDescent="0.2">
      <c r="A89" s="82">
        <v>3233</v>
      </c>
      <c r="B89" s="83" t="s">
        <v>120</v>
      </c>
      <c r="C89" s="84">
        <f>C90</f>
        <v>32608</v>
      </c>
      <c r="D89" s="84">
        <f t="shared" ref="D89:G89" si="68">D90</f>
        <v>29995</v>
      </c>
      <c r="E89" s="84">
        <f t="shared" si="68"/>
        <v>17583.28</v>
      </c>
      <c r="F89" s="84">
        <f t="shared" si="68"/>
        <v>31070</v>
      </c>
      <c r="G89" s="84">
        <f t="shared" si="68"/>
        <v>-1538</v>
      </c>
      <c r="H89" s="85">
        <f t="shared" si="55"/>
        <v>95.283366045142287</v>
      </c>
    </row>
    <row r="90" spans="1:8" ht="20.100000000000001" customHeight="1" x14ac:dyDescent="0.2">
      <c r="A90" s="86">
        <v>32339</v>
      </c>
      <c r="B90" s="87" t="s">
        <v>121</v>
      </c>
      <c r="C90" s="88">
        <v>32608</v>
      </c>
      <c r="D90" s="88">
        <v>29995</v>
      </c>
      <c r="E90" s="88">
        <v>17583.28</v>
      </c>
      <c r="F90" s="88">
        <v>31070</v>
      </c>
      <c r="G90" s="88">
        <f t="shared" si="56"/>
        <v>-1538</v>
      </c>
      <c r="H90" s="89">
        <f t="shared" si="55"/>
        <v>95.283366045142287</v>
      </c>
    </row>
    <row r="91" spans="1:8" ht="20.100000000000001" customHeight="1" x14ac:dyDescent="0.2">
      <c r="A91" s="82">
        <v>3234</v>
      </c>
      <c r="B91" s="83" t="s">
        <v>122</v>
      </c>
      <c r="C91" s="84">
        <f>SUM(C92:C96)</f>
        <v>407320</v>
      </c>
      <c r="D91" s="84">
        <f t="shared" ref="D91" si="69">SUM(D92:D96)</f>
        <v>429195</v>
      </c>
      <c r="E91" s="84">
        <f t="shared" ref="E91:G91" si="70">SUM(E92:E96)</f>
        <v>334920.21000000002</v>
      </c>
      <c r="F91" s="84">
        <f t="shared" si="70"/>
        <v>447118</v>
      </c>
      <c r="G91" s="84">
        <f t="shared" si="70"/>
        <v>39798</v>
      </c>
      <c r="H91" s="85">
        <f t="shared" si="55"/>
        <v>109.77069625847</v>
      </c>
    </row>
    <row r="92" spans="1:8" ht="20.100000000000001" customHeight="1" x14ac:dyDescent="0.2">
      <c r="A92" s="86">
        <v>32341</v>
      </c>
      <c r="B92" s="87" t="s">
        <v>123</v>
      </c>
      <c r="C92" s="88">
        <v>25000</v>
      </c>
      <c r="D92" s="88">
        <v>25000</v>
      </c>
      <c r="E92" s="88">
        <v>18332.47</v>
      </c>
      <c r="F92" s="88">
        <v>25000</v>
      </c>
      <c r="G92" s="88">
        <f t="shared" si="56"/>
        <v>0</v>
      </c>
      <c r="H92" s="89">
        <f t="shared" si="55"/>
        <v>100</v>
      </c>
    </row>
    <row r="93" spans="1:8" ht="20.100000000000001" customHeight="1" x14ac:dyDescent="0.2">
      <c r="A93" s="86">
        <v>32342</v>
      </c>
      <c r="B93" s="87" t="s">
        <v>124</v>
      </c>
      <c r="C93" s="88">
        <v>161840</v>
      </c>
      <c r="D93" s="88">
        <v>105855</v>
      </c>
      <c r="E93" s="88">
        <v>76151.539999999994</v>
      </c>
      <c r="F93" s="88">
        <v>148778</v>
      </c>
      <c r="G93" s="88">
        <f t="shared" si="56"/>
        <v>-13062</v>
      </c>
      <c r="H93" s="89">
        <f t="shared" si="55"/>
        <v>91.929065743944633</v>
      </c>
    </row>
    <row r="94" spans="1:8" ht="20.100000000000001" customHeight="1" x14ac:dyDescent="0.2">
      <c r="A94" s="86">
        <v>32344</v>
      </c>
      <c r="B94" s="87" t="s">
        <v>125</v>
      </c>
      <c r="C94" s="88">
        <v>2380</v>
      </c>
      <c r="D94" s="88">
        <v>2390</v>
      </c>
      <c r="E94" s="88">
        <v>1803.24</v>
      </c>
      <c r="F94" s="88">
        <v>2390</v>
      </c>
      <c r="G94" s="88">
        <f t="shared" si="56"/>
        <v>10</v>
      </c>
      <c r="H94" s="89">
        <f t="shared" si="55"/>
        <v>100.42016806722688</v>
      </c>
    </row>
    <row r="95" spans="1:8" ht="20.100000000000001" customHeight="1" x14ac:dyDescent="0.2">
      <c r="A95" s="86">
        <v>32347</v>
      </c>
      <c r="B95" s="87" t="s">
        <v>126</v>
      </c>
      <c r="C95" s="88">
        <v>4700</v>
      </c>
      <c r="D95" s="88">
        <v>7500</v>
      </c>
      <c r="E95" s="88">
        <v>5859.23</v>
      </c>
      <c r="F95" s="88">
        <v>7500</v>
      </c>
      <c r="G95" s="88">
        <f t="shared" si="56"/>
        <v>2800</v>
      </c>
      <c r="H95" s="89">
        <f t="shared" si="55"/>
        <v>159.57446808510639</v>
      </c>
    </row>
    <row r="96" spans="1:8" ht="20.100000000000001" customHeight="1" x14ac:dyDescent="0.2">
      <c r="A96" s="90">
        <v>32349</v>
      </c>
      <c r="B96" s="91" t="s">
        <v>127</v>
      </c>
      <c r="C96" s="92">
        <f>SUM(C97:C99)</f>
        <v>213400</v>
      </c>
      <c r="D96" s="92">
        <f t="shared" ref="D96" si="71">SUM(D97:D99)</f>
        <v>288450</v>
      </c>
      <c r="E96" s="92">
        <f t="shared" ref="E96:G96" si="72">SUM(E97:E99)</f>
        <v>232773.73</v>
      </c>
      <c r="F96" s="92">
        <f t="shared" si="72"/>
        <v>263450</v>
      </c>
      <c r="G96" s="92">
        <f t="shared" si="72"/>
        <v>50050</v>
      </c>
      <c r="H96" s="93">
        <f t="shared" si="55"/>
        <v>123.45360824742269</v>
      </c>
    </row>
    <row r="97" spans="1:8" ht="20.100000000000001" customHeight="1" x14ac:dyDescent="0.2">
      <c r="A97" s="86">
        <v>323490</v>
      </c>
      <c r="B97" s="87" t="s">
        <v>128</v>
      </c>
      <c r="C97" s="88">
        <v>200000</v>
      </c>
      <c r="D97" s="88">
        <v>275000</v>
      </c>
      <c r="E97" s="88">
        <v>222053.12</v>
      </c>
      <c r="F97" s="88">
        <v>250000</v>
      </c>
      <c r="G97" s="88">
        <f t="shared" si="56"/>
        <v>50000</v>
      </c>
      <c r="H97" s="89">
        <f t="shared" si="55"/>
        <v>125</v>
      </c>
    </row>
    <row r="98" spans="1:8" ht="20.100000000000001" customHeight="1" x14ac:dyDescent="0.2">
      <c r="A98" s="86">
        <v>323492</v>
      </c>
      <c r="B98" s="87" t="s">
        <v>129</v>
      </c>
      <c r="C98" s="88">
        <v>11900</v>
      </c>
      <c r="D98" s="88">
        <v>11950</v>
      </c>
      <c r="E98" s="88">
        <v>8382.32</v>
      </c>
      <c r="F98" s="88">
        <v>11950</v>
      </c>
      <c r="G98" s="88">
        <f t="shared" si="56"/>
        <v>50</v>
      </c>
      <c r="H98" s="89">
        <f t="shared" si="55"/>
        <v>100.42016806722688</v>
      </c>
    </row>
    <row r="99" spans="1:8" ht="20.100000000000001" customHeight="1" x14ac:dyDescent="0.2">
      <c r="A99" s="86">
        <v>323493</v>
      </c>
      <c r="B99" s="87" t="s">
        <v>130</v>
      </c>
      <c r="C99" s="88">
        <v>1500</v>
      </c>
      <c r="D99" s="88">
        <v>1500</v>
      </c>
      <c r="E99" s="88">
        <v>2338.29</v>
      </c>
      <c r="F99" s="88">
        <v>1500</v>
      </c>
      <c r="G99" s="88">
        <f t="shared" si="56"/>
        <v>0</v>
      </c>
      <c r="H99" s="89">
        <f t="shared" si="55"/>
        <v>100</v>
      </c>
    </row>
    <row r="100" spans="1:8" ht="20.100000000000001" customHeight="1" x14ac:dyDescent="0.2">
      <c r="A100" s="82">
        <v>3235</v>
      </c>
      <c r="B100" s="83" t="s">
        <v>131</v>
      </c>
      <c r="C100" s="84">
        <f>SUM(C101:C105)</f>
        <v>440984</v>
      </c>
      <c r="D100" s="84">
        <f t="shared" ref="D100" si="73">SUM(D101:D105)</f>
        <v>423162</v>
      </c>
      <c r="E100" s="84">
        <f t="shared" ref="E100:G100" si="74">SUM(E101:E105)</f>
        <v>351895.25</v>
      </c>
      <c r="F100" s="84">
        <f t="shared" si="74"/>
        <v>423357</v>
      </c>
      <c r="G100" s="84">
        <f t="shared" si="74"/>
        <v>-17627</v>
      </c>
      <c r="H100" s="85">
        <f t="shared" si="55"/>
        <v>96.00280282277815</v>
      </c>
    </row>
    <row r="101" spans="1:8" ht="20.100000000000001" customHeight="1" x14ac:dyDescent="0.2">
      <c r="A101" s="86" t="s">
        <v>132</v>
      </c>
      <c r="B101" s="87" t="s">
        <v>133</v>
      </c>
      <c r="C101" s="88">
        <v>0</v>
      </c>
      <c r="D101" s="88">
        <v>0</v>
      </c>
      <c r="E101" s="88">
        <v>0</v>
      </c>
      <c r="F101" s="88">
        <v>0</v>
      </c>
      <c r="G101" s="88">
        <f t="shared" si="56"/>
        <v>0</v>
      </c>
      <c r="H101" s="89" t="e">
        <f t="shared" si="55"/>
        <v>#DIV/0!</v>
      </c>
    </row>
    <row r="102" spans="1:8" ht="20.100000000000001" customHeight="1" x14ac:dyDescent="0.2">
      <c r="A102" s="86">
        <v>32353</v>
      </c>
      <c r="B102" s="87" t="s">
        <v>134</v>
      </c>
      <c r="C102" s="88">
        <v>0</v>
      </c>
      <c r="D102" s="88">
        <v>0</v>
      </c>
      <c r="E102" s="88">
        <v>0</v>
      </c>
      <c r="F102" s="88">
        <v>0</v>
      </c>
      <c r="G102" s="88">
        <f t="shared" si="56"/>
        <v>0</v>
      </c>
      <c r="H102" s="89" t="e">
        <f t="shared" si="55"/>
        <v>#DIV/0!</v>
      </c>
    </row>
    <row r="103" spans="1:8" ht="20.100000000000001" customHeight="1" x14ac:dyDescent="0.2">
      <c r="A103" s="86">
        <v>32354</v>
      </c>
      <c r="B103" s="87" t="s">
        <v>135</v>
      </c>
      <c r="C103" s="88">
        <v>179644</v>
      </c>
      <c r="D103" s="88">
        <v>151822</v>
      </c>
      <c r="E103" s="88">
        <v>123526.72</v>
      </c>
      <c r="F103" s="88">
        <f>133337+28680</f>
        <v>162017</v>
      </c>
      <c r="G103" s="88">
        <f t="shared" si="56"/>
        <v>-17627</v>
      </c>
      <c r="H103" s="89">
        <f t="shared" si="55"/>
        <v>90.187815902562846</v>
      </c>
    </row>
    <row r="104" spans="1:8" ht="20.100000000000001" customHeight="1" x14ac:dyDescent="0.2">
      <c r="A104" s="86">
        <v>32355</v>
      </c>
      <c r="B104" s="87" t="s">
        <v>136</v>
      </c>
      <c r="C104" s="88">
        <v>196340</v>
      </c>
      <c r="D104" s="88">
        <v>196340</v>
      </c>
      <c r="E104" s="88">
        <v>163673.97</v>
      </c>
      <c r="F104" s="88">
        <v>196340</v>
      </c>
      <c r="G104" s="88">
        <f t="shared" si="56"/>
        <v>0</v>
      </c>
      <c r="H104" s="89">
        <f t="shared" si="55"/>
        <v>100</v>
      </c>
    </row>
    <row r="105" spans="1:8" ht="20.100000000000001" customHeight="1" x14ac:dyDescent="0.2">
      <c r="A105" s="86">
        <v>32359</v>
      </c>
      <c r="B105" s="87" t="s">
        <v>137</v>
      </c>
      <c r="C105" s="88">
        <v>65000</v>
      </c>
      <c r="D105" s="88">
        <v>75000</v>
      </c>
      <c r="E105" s="88">
        <v>64694.559999999998</v>
      </c>
      <c r="F105" s="88">
        <v>65000</v>
      </c>
      <c r="G105" s="88">
        <f t="shared" si="56"/>
        <v>0</v>
      </c>
      <c r="H105" s="89">
        <f t="shared" si="55"/>
        <v>100</v>
      </c>
    </row>
    <row r="106" spans="1:8" ht="20.100000000000001" customHeight="1" x14ac:dyDescent="0.2">
      <c r="A106" s="82">
        <v>3236</v>
      </c>
      <c r="B106" s="83" t="s">
        <v>138</v>
      </c>
      <c r="C106" s="84">
        <f>C107+C108+C112</f>
        <v>235500</v>
      </c>
      <c r="D106" s="84">
        <f t="shared" ref="D106" si="75">D107+D108+D112</f>
        <v>335500</v>
      </c>
      <c r="E106" s="84">
        <f t="shared" ref="E106:G106" si="76">E107+E108+E112</f>
        <v>267091.25</v>
      </c>
      <c r="F106" s="84">
        <f t="shared" si="76"/>
        <v>321225</v>
      </c>
      <c r="G106" s="84">
        <f t="shared" si="76"/>
        <v>85725</v>
      </c>
      <c r="H106" s="85">
        <f t="shared" si="55"/>
        <v>136.40127388535032</v>
      </c>
    </row>
    <row r="107" spans="1:8" ht="20.100000000000001" customHeight="1" x14ac:dyDescent="0.2">
      <c r="A107" s="90">
        <v>32361</v>
      </c>
      <c r="B107" s="91" t="s">
        <v>139</v>
      </c>
      <c r="C107" s="92">
        <v>5000</v>
      </c>
      <c r="D107" s="92">
        <v>5000</v>
      </c>
      <c r="E107" s="92">
        <v>4636.8900000000003</v>
      </c>
      <c r="F107" s="92">
        <v>65725</v>
      </c>
      <c r="G107" s="92">
        <f t="shared" si="56"/>
        <v>60725</v>
      </c>
      <c r="H107" s="93">
        <f t="shared" si="55"/>
        <v>1314.5</v>
      </c>
    </row>
    <row r="108" spans="1:8" ht="20.100000000000001" customHeight="1" x14ac:dyDescent="0.2">
      <c r="A108" s="90">
        <v>32363</v>
      </c>
      <c r="B108" s="91" t="s">
        <v>140</v>
      </c>
      <c r="C108" s="92">
        <f>SUM(C109:C111)</f>
        <v>143000</v>
      </c>
      <c r="D108" s="92">
        <f t="shared" ref="D108" si="77">SUM(D109:D111)</f>
        <v>243000</v>
      </c>
      <c r="E108" s="92">
        <f t="shared" ref="E108:G108" si="78">SUM(E109:E111)</f>
        <v>210365.44</v>
      </c>
      <c r="F108" s="92">
        <f t="shared" si="78"/>
        <v>168000</v>
      </c>
      <c r="G108" s="92">
        <f t="shared" si="78"/>
        <v>25000</v>
      </c>
      <c r="H108" s="93">
        <f t="shared" si="55"/>
        <v>117.48251748251748</v>
      </c>
    </row>
    <row r="109" spans="1:8" ht="20.100000000000001" customHeight="1" x14ac:dyDescent="0.2">
      <c r="A109" s="86">
        <v>323630</v>
      </c>
      <c r="B109" s="94" t="s">
        <v>141</v>
      </c>
      <c r="C109" s="88">
        <v>100000</v>
      </c>
      <c r="D109" s="88">
        <v>150000</v>
      </c>
      <c r="E109" s="88">
        <v>130597.34</v>
      </c>
      <c r="F109" s="88">
        <v>129000</v>
      </c>
      <c r="G109" s="88">
        <f t="shared" si="56"/>
        <v>29000</v>
      </c>
      <c r="H109" s="89">
        <f t="shared" si="55"/>
        <v>129</v>
      </c>
    </row>
    <row r="110" spans="1:8" ht="20.100000000000001" customHeight="1" x14ac:dyDescent="0.2">
      <c r="A110" s="86">
        <v>323631</v>
      </c>
      <c r="B110" s="87" t="s">
        <v>142</v>
      </c>
      <c r="C110" s="88">
        <v>30000</v>
      </c>
      <c r="D110" s="88">
        <v>80000</v>
      </c>
      <c r="E110" s="88">
        <v>67677.36</v>
      </c>
      <c r="F110" s="88">
        <v>26000</v>
      </c>
      <c r="G110" s="88">
        <f t="shared" si="56"/>
        <v>-4000</v>
      </c>
      <c r="H110" s="89">
        <f t="shared" si="55"/>
        <v>86.666666666666671</v>
      </c>
    </row>
    <row r="111" spans="1:8" ht="20.100000000000001" customHeight="1" x14ac:dyDescent="0.2">
      <c r="A111" s="86">
        <v>323632</v>
      </c>
      <c r="B111" s="87" t="s">
        <v>229</v>
      </c>
      <c r="C111" s="88">
        <v>13000</v>
      </c>
      <c r="D111" s="88">
        <v>13000</v>
      </c>
      <c r="E111" s="88">
        <v>12090.74</v>
      </c>
      <c r="F111" s="88">
        <v>13000</v>
      </c>
      <c r="G111" s="88">
        <f t="shared" si="56"/>
        <v>0</v>
      </c>
      <c r="H111" s="89">
        <f t="shared" si="55"/>
        <v>100</v>
      </c>
    </row>
    <row r="112" spans="1:8" ht="20.100000000000001" customHeight="1" x14ac:dyDescent="0.2">
      <c r="A112" s="90">
        <v>32369</v>
      </c>
      <c r="B112" s="91" t="s">
        <v>143</v>
      </c>
      <c r="C112" s="92">
        <f>C113</f>
        <v>87500</v>
      </c>
      <c r="D112" s="92">
        <f t="shared" ref="D112:G112" si="79">D113</f>
        <v>87500</v>
      </c>
      <c r="E112" s="92">
        <f t="shared" si="79"/>
        <v>52088.92</v>
      </c>
      <c r="F112" s="92">
        <f t="shared" si="79"/>
        <v>87500</v>
      </c>
      <c r="G112" s="92">
        <f t="shared" si="79"/>
        <v>0</v>
      </c>
      <c r="H112" s="93">
        <f t="shared" si="55"/>
        <v>100</v>
      </c>
    </row>
    <row r="113" spans="1:8" ht="20.100000000000001" customHeight="1" x14ac:dyDescent="0.2">
      <c r="A113" s="86">
        <v>323691</v>
      </c>
      <c r="B113" s="87" t="s">
        <v>144</v>
      </c>
      <c r="C113" s="88">
        <v>87500</v>
      </c>
      <c r="D113" s="88">
        <v>87500</v>
      </c>
      <c r="E113" s="88">
        <v>52088.92</v>
      </c>
      <c r="F113" s="88">
        <v>87500</v>
      </c>
      <c r="G113" s="88">
        <f t="shared" si="56"/>
        <v>0</v>
      </c>
      <c r="H113" s="89">
        <f t="shared" si="55"/>
        <v>100</v>
      </c>
    </row>
    <row r="114" spans="1:8" ht="20.100000000000001" customHeight="1" x14ac:dyDescent="0.2">
      <c r="A114" s="82">
        <v>3237</v>
      </c>
      <c r="B114" s="83" t="s">
        <v>145</v>
      </c>
      <c r="C114" s="84">
        <f>SUM(C115:C119)</f>
        <v>245758</v>
      </c>
      <c r="D114" s="84">
        <f t="shared" ref="D114" si="80">SUM(D115:D119)</f>
        <v>221510</v>
      </c>
      <c r="E114" s="84">
        <f t="shared" ref="E114:G114" si="81">SUM(E115:E119)</f>
        <v>169736.5</v>
      </c>
      <c r="F114" s="84">
        <f t="shared" si="81"/>
        <v>327895</v>
      </c>
      <c r="G114" s="84">
        <f t="shared" si="81"/>
        <v>82137</v>
      </c>
      <c r="H114" s="85">
        <f t="shared" si="55"/>
        <v>133.42190284751666</v>
      </c>
    </row>
    <row r="115" spans="1:8" ht="20.100000000000001" customHeight="1" x14ac:dyDescent="0.2">
      <c r="A115" s="86">
        <v>32371</v>
      </c>
      <c r="B115" s="87" t="s">
        <v>146</v>
      </c>
      <c r="C115" s="88">
        <v>0</v>
      </c>
      <c r="D115" s="88">
        <v>6925</v>
      </c>
      <c r="E115" s="88">
        <v>4423.97</v>
      </c>
      <c r="F115" s="88">
        <v>0</v>
      </c>
      <c r="G115" s="88">
        <f t="shared" si="56"/>
        <v>0</v>
      </c>
      <c r="H115" s="89" t="e">
        <f t="shared" si="55"/>
        <v>#DIV/0!</v>
      </c>
    </row>
    <row r="116" spans="1:8" ht="20.100000000000001" customHeight="1" x14ac:dyDescent="0.2">
      <c r="A116" s="86">
        <v>32372</v>
      </c>
      <c r="B116" s="87" t="s">
        <v>147</v>
      </c>
      <c r="C116" s="88">
        <v>45000</v>
      </c>
      <c r="D116" s="88">
        <v>60000</v>
      </c>
      <c r="E116" s="88">
        <v>50105.4</v>
      </c>
      <c r="F116" s="88">
        <v>60000</v>
      </c>
      <c r="G116" s="88">
        <f t="shared" si="56"/>
        <v>15000</v>
      </c>
      <c r="H116" s="89">
        <f t="shared" si="55"/>
        <v>133.33333333333331</v>
      </c>
    </row>
    <row r="117" spans="1:8" ht="20.100000000000001" customHeight="1" x14ac:dyDescent="0.2">
      <c r="A117" s="86">
        <v>32373</v>
      </c>
      <c r="B117" s="87" t="s">
        <v>148</v>
      </c>
      <c r="C117" s="88">
        <v>65000</v>
      </c>
      <c r="D117" s="88">
        <v>65000</v>
      </c>
      <c r="E117" s="88">
        <v>44472.42</v>
      </c>
      <c r="F117" s="88">
        <v>65000</v>
      </c>
      <c r="G117" s="88">
        <f t="shared" si="56"/>
        <v>0</v>
      </c>
      <c r="H117" s="89">
        <f t="shared" si="55"/>
        <v>100</v>
      </c>
    </row>
    <row r="118" spans="1:8" ht="20.100000000000001" customHeight="1" x14ac:dyDescent="0.2">
      <c r="A118" s="86">
        <v>32377</v>
      </c>
      <c r="B118" s="87" t="s">
        <v>149</v>
      </c>
      <c r="C118" s="88">
        <v>25000</v>
      </c>
      <c r="D118" s="88">
        <v>60000</v>
      </c>
      <c r="E118" s="88">
        <v>51219.56</v>
      </c>
      <c r="F118" s="88">
        <v>60000</v>
      </c>
      <c r="G118" s="88">
        <f t="shared" si="56"/>
        <v>35000</v>
      </c>
      <c r="H118" s="89">
        <f t="shared" si="55"/>
        <v>240</v>
      </c>
    </row>
    <row r="119" spans="1:8" ht="20.100000000000001" customHeight="1" x14ac:dyDescent="0.2">
      <c r="A119" s="90">
        <v>32379</v>
      </c>
      <c r="B119" s="91" t="s">
        <v>150</v>
      </c>
      <c r="C119" s="92">
        <f>SUM(C120:C126)</f>
        <v>110758</v>
      </c>
      <c r="D119" s="92">
        <f t="shared" ref="D119" si="82">SUM(D120:D126)</f>
        <v>29585</v>
      </c>
      <c r="E119" s="92">
        <f t="shared" ref="E119:G119" si="83">SUM(E120:E126)</f>
        <v>19515.150000000001</v>
      </c>
      <c r="F119" s="92">
        <f t="shared" si="83"/>
        <v>142895</v>
      </c>
      <c r="G119" s="92">
        <f t="shared" si="83"/>
        <v>32137</v>
      </c>
      <c r="H119" s="93">
        <f t="shared" si="55"/>
        <v>129.01551129489516</v>
      </c>
    </row>
    <row r="120" spans="1:8" ht="20.100000000000001" customHeight="1" x14ac:dyDescent="0.2">
      <c r="A120" s="86">
        <v>323791</v>
      </c>
      <c r="B120" s="87" t="s">
        <v>151</v>
      </c>
      <c r="C120" s="88">
        <v>81250</v>
      </c>
      <c r="D120" s="88">
        <v>6250</v>
      </c>
      <c r="E120" s="88">
        <v>10751.15</v>
      </c>
      <c r="F120" s="88">
        <v>107550</v>
      </c>
      <c r="G120" s="88">
        <f t="shared" si="56"/>
        <v>26300</v>
      </c>
      <c r="H120" s="89">
        <f t="shared" si="55"/>
        <v>132.36923076923077</v>
      </c>
    </row>
    <row r="121" spans="1:8" ht="20.100000000000001" customHeight="1" x14ac:dyDescent="0.2">
      <c r="A121" s="86">
        <v>323792</v>
      </c>
      <c r="B121" s="87" t="s">
        <v>152</v>
      </c>
      <c r="C121" s="88">
        <v>0</v>
      </c>
      <c r="D121" s="88">
        <v>0</v>
      </c>
      <c r="E121" s="88">
        <v>0</v>
      </c>
      <c r="F121" s="88">
        <v>6250</v>
      </c>
      <c r="G121" s="88">
        <f t="shared" si="56"/>
        <v>6250</v>
      </c>
      <c r="H121" s="89" t="e">
        <f t="shared" si="55"/>
        <v>#DIV/0!</v>
      </c>
    </row>
    <row r="122" spans="1:8" ht="20.100000000000001" customHeight="1" x14ac:dyDescent="0.2">
      <c r="A122" s="86">
        <v>323793</v>
      </c>
      <c r="B122" s="87" t="s">
        <v>153</v>
      </c>
      <c r="C122" s="88">
        <v>0</v>
      </c>
      <c r="D122" s="88">
        <v>0</v>
      </c>
      <c r="E122" s="88">
        <v>0</v>
      </c>
      <c r="F122" s="88">
        <v>0</v>
      </c>
      <c r="G122" s="88">
        <f t="shared" si="56"/>
        <v>0</v>
      </c>
      <c r="H122" s="89" t="e">
        <f t="shared" si="55"/>
        <v>#DIV/0!</v>
      </c>
    </row>
    <row r="123" spans="1:8" ht="20.100000000000001" customHeight="1" x14ac:dyDescent="0.2">
      <c r="A123" s="86">
        <v>323795</v>
      </c>
      <c r="B123" s="87" t="s">
        <v>154</v>
      </c>
      <c r="C123" s="88">
        <v>4000</v>
      </c>
      <c r="D123" s="88">
        <v>4000</v>
      </c>
      <c r="E123" s="88">
        <v>0</v>
      </c>
      <c r="F123" s="88">
        <v>4000</v>
      </c>
      <c r="G123" s="88">
        <f t="shared" si="56"/>
        <v>0</v>
      </c>
      <c r="H123" s="89">
        <f t="shared" si="55"/>
        <v>100</v>
      </c>
    </row>
    <row r="124" spans="1:8" ht="20.100000000000001" customHeight="1" x14ac:dyDescent="0.2">
      <c r="A124" s="86">
        <v>323796</v>
      </c>
      <c r="B124" s="87" t="s">
        <v>155</v>
      </c>
      <c r="C124" s="88">
        <v>25508</v>
      </c>
      <c r="D124" s="88">
        <v>19335</v>
      </c>
      <c r="E124" s="88">
        <v>8764</v>
      </c>
      <c r="F124" s="88">
        <v>25095</v>
      </c>
      <c r="G124" s="88">
        <f t="shared" si="56"/>
        <v>-413</v>
      </c>
      <c r="H124" s="89">
        <f t="shared" si="55"/>
        <v>98.380900109769485</v>
      </c>
    </row>
    <row r="125" spans="1:8" ht="20.100000000000001" customHeight="1" x14ac:dyDescent="0.2">
      <c r="A125" s="86">
        <v>323797</v>
      </c>
      <c r="B125" s="87" t="s">
        <v>227</v>
      </c>
      <c r="C125" s="88">
        <v>0</v>
      </c>
      <c r="D125" s="88">
        <v>0</v>
      </c>
      <c r="E125" s="88">
        <v>0</v>
      </c>
      <c r="F125" s="88">
        <v>0</v>
      </c>
      <c r="G125" s="88">
        <f t="shared" si="56"/>
        <v>0</v>
      </c>
      <c r="H125" s="89" t="e">
        <f t="shared" si="55"/>
        <v>#DIV/0!</v>
      </c>
    </row>
    <row r="126" spans="1:8" ht="20.100000000000001" customHeight="1" x14ac:dyDescent="0.2">
      <c r="A126" s="86">
        <v>323799</v>
      </c>
      <c r="B126" s="87" t="s">
        <v>156</v>
      </c>
      <c r="C126" s="88">
        <v>0</v>
      </c>
      <c r="D126" s="88">
        <v>0</v>
      </c>
      <c r="E126" s="88">
        <v>0</v>
      </c>
      <c r="F126" s="88">
        <v>0</v>
      </c>
      <c r="G126" s="88">
        <f t="shared" si="56"/>
        <v>0</v>
      </c>
      <c r="H126" s="89" t="e">
        <f t="shared" si="55"/>
        <v>#DIV/0!</v>
      </c>
    </row>
    <row r="127" spans="1:8" ht="20.100000000000001" customHeight="1" x14ac:dyDescent="0.2">
      <c r="A127" s="82">
        <v>3238</v>
      </c>
      <c r="B127" s="83" t="s">
        <v>157</v>
      </c>
      <c r="C127" s="84">
        <f>SUM(C128:C130)</f>
        <v>614040</v>
      </c>
      <c r="D127" s="84">
        <f t="shared" ref="D127" si="84">SUM(D128:D130)</f>
        <v>614491</v>
      </c>
      <c r="E127" s="84">
        <f t="shared" ref="E127:G127" si="85">SUM(E128:E130)</f>
        <v>387000.45999999996</v>
      </c>
      <c r="F127" s="84">
        <f t="shared" si="85"/>
        <v>416724</v>
      </c>
      <c r="G127" s="84">
        <f t="shared" si="85"/>
        <v>-197316</v>
      </c>
      <c r="H127" s="85">
        <f t="shared" si="55"/>
        <v>67.865937072503428</v>
      </c>
    </row>
    <row r="128" spans="1:8" ht="20.100000000000001" customHeight="1" x14ac:dyDescent="0.2">
      <c r="A128" s="86">
        <v>32381</v>
      </c>
      <c r="B128" s="87" t="s">
        <v>158</v>
      </c>
      <c r="C128" s="88">
        <v>0</v>
      </c>
      <c r="D128" s="88">
        <v>0</v>
      </c>
      <c r="E128" s="88">
        <v>0</v>
      </c>
      <c r="F128" s="88">
        <v>0</v>
      </c>
      <c r="G128" s="88">
        <f t="shared" si="56"/>
        <v>0</v>
      </c>
      <c r="H128" s="89" t="e">
        <f t="shared" si="55"/>
        <v>#DIV/0!</v>
      </c>
    </row>
    <row r="129" spans="1:10" ht="20.100000000000001" customHeight="1" x14ac:dyDescent="0.2">
      <c r="A129" s="86">
        <v>32382</v>
      </c>
      <c r="B129" s="87" t="s">
        <v>159</v>
      </c>
      <c r="C129" s="88">
        <v>353830</v>
      </c>
      <c r="D129" s="88">
        <v>404081</v>
      </c>
      <c r="E129" s="88">
        <v>317742.78999999998</v>
      </c>
      <c r="F129" s="88">
        <f>138194+165000</f>
        <v>303194</v>
      </c>
      <c r="G129" s="88">
        <f t="shared" si="56"/>
        <v>-50636</v>
      </c>
      <c r="H129" s="89">
        <f t="shared" si="55"/>
        <v>85.689172766582828</v>
      </c>
    </row>
    <row r="130" spans="1:10" ht="20.100000000000001" customHeight="1" x14ac:dyDescent="0.2">
      <c r="A130" s="86">
        <v>32389</v>
      </c>
      <c r="B130" s="87" t="s">
        <v>160</v>
      </c>
      <c r="C130" s="88">
        <v>260210</v>
      </c>
      <c r="D130" s="88">
        <v>210410</v>
      </c>
      <c r="E130" s="88">
        <v>69257.67</v>
      </c>
      <c r="F130" s="88">
        <v>113530</v>
      </c>
      <c r="G130" s="88">
        <f t="shared" si="56"/>
        <v>-146680</v>
      </c>
      <c r="H130" s="89">
        <f t="shared" si="55"/>
        <v>43.630144882979131</v>
      </c>
    </row>
    <row r="131" spans="1:10" ht="20.100000000000001" customHeight="1" x14ac:dyDescent="0.2">
      <c r="A131" s="82">
        <v>3239</v>
      </c>
      <c r="B131" s="83" t="s">
        <v>161</v>
      </c>
      <c r="C131" s="84">
        <f>SUM(C132:C136)</f>
        <v>409148</v>
      </c>
      <c r="D131" s="84">
        <f t="shared" ref="D131" si="86">SUM(D132:D136)</f>
        <v>423343</v>
      </c>
      <c r="E131" s="84">
        <f t="shared" ref="E131:G131" si="87">SUM(E132:E136)</f>
        <v>358736.87</v>
      </c>
      <c r="F131" s="84">
        <f t="shared" si="87"/>
        <v>512047</v>
      </c>
      <c r="G131" s="84">
        <f t="shared" si="87"/>
        <v>102899</v>
      </c>
      <c r="H131" s="85">
        <f t="shared" si="55"/>
        <v>125.14957912540206</v>
      </c>
    </row>
    <row r="132" spans="1:10" ht="20.100000000000001" customHeight="1" x14ac:dyDescent="0.2">
      <c r="A132" s="86">
        <v>32391</v>
      </c>
      <c r="B132" s="87" t="s">
        <v>162</v>
      </c>
      <c r="C132" s="88">
        <v>24990</v>
      </c>
      <c r="D132" s="88">
        <v>11950</v>
      </c>
      <c r="E132" s="88">
        <v>5018.59</v>
      </c>
      <c r="F132" s="88">
        <v>54970</v>
      </c>
      <c r="G132" s="88">
        <f t="shared" si="56"/>
        <v>29980</v>
      </c>
      <c r="H132" s="89">
        <f t="shared" si="55"/>
        <v>219.96798719487796</v>
      </c>
    </row>
    <row r="133" spans="1:10" ht="20.100000000000001" customHeight="1" x14ac:dyDescent="0.2">
      <c r="A133" s="86">
        <v>32394</v>
      </c>
      <c r="B133" s="87" t="s">
        <v>163</v>
      </c>
      <c r="C133" s="88">
        <v>2500</v>
      </c>
      <c r="D133" s="88">
        <v>3000</v>
      </c>
      <c r="E133" s="88">
        <v>2743.85</v>
      </c>
      <c r="F133" s="88">
        <v>3000</v>
      </c>
      <c r="G133" s="88">
        <f t="shared" si="56"/>
        <v>500</v>
      </c>
      <c r="H133" s="89">
        <f t="shared" si="55"/>
        <v>120</v>
      </c>
    </row>
    <row r="134" spans="1:10" ht="20.100000000000001" customHeight="1" x14ac:dyDescent="0.2">
      <c r="A134" s="86">
        <v>32395</v>
      </c>
      <c r="B134" s="87" t="s">
        <v>164</v>
      </c>
      <c r="C134" s="88">
        <v>197540</v>
      </c>
      <c r="D134" s="88">
        <v>198370</v>
      </c>
      <c r="E134" s="88">
        <v>174696.07</v>
      </c>
      <c r="F134" s="88">
        <v>222270</v>
      </c>
      <c r="G134" s="88">
        <f t="shared" ref="G134:G196" si="88">F134-C134</f>
        <v>24730</v>
      </c>
      <c r="H134" s="89">
        <f t="shared" ref="H134:H197" si="89">F134/C134*100</f>
        <v>112.51898349701325</v>
      </c>
    </row>
    <row r="135" spans="1:10" ht="20.100000000000001" customHeight="1" x14ac:dyDescent="0.2">
      <c r="A135" s="86">
        <v>32396</v>
      </c>
      <c r="B135" s="87" t="s">
        <v>165</v>
      </c>
      <c r="C135" s="88">
        <v>73185</v>
      </c>
      <c r="D135" s="88">
        <v>74090</v>
      </c>
      <c r="E135" s="88">
        <v>56145.17</v>
      </c>
      <c r="F135" s="88">
        <v>112928</v>
      </c>
      <c r="G135" s="88">
        <f t="shared" si="88"/>
        <v>39743</v>
      </c>
      <c r="H135" s="89">
        <f t="shared" si="89"/>
        <v>154.30484388877503</v>
      </c>
    </row>
    <row r="136" spans="1:10" ht="20.100000000000001" customHeight="1" x14ac:dyDescent="0.2">
      <c r="A136" s="86">
        <v>32399</v>
      </c>
      <c r="B136" s="87" t="s">
        <v>166</v>
      </c>
      <c r="C136" s="88">
        <v>110933</v>
      </c>
      <c r="D136" s="88">
        <v>135933</v>
      </c>
      <c r="E136" s="88">
        <v>120133.19000000002</v>
      </c>
      <c r="F136" s="88">
        <v>118879</v>
      </c>
      <c r="G136" s="88">
        <f t="shared" si="88"/>
        <v>7946</v>
      </c>
      <c r="H136" s="89">
        <f t="shared" si="89"/>
        <v>107.1628821000063</v>
      </c>
      <c r="J136" s="128"/>
    </row>
    <row r="137" spans="1:10" ht="20.100000000000001" customHeight="1" x14ac:dyDescent="0.2">
      <c r="A137" s="78">
        <v>324</v>
      </c>
      <c r="B137" s="79" t="s">
        <v>167</v>
      </c>
      <c r="C137" s="80">
        <f>C138</f>
        <v>3300</v>
      </c>
      <c r="D137" s="80">
        <f t="shared" ref="D137:G137" si="90">D138</f>
        <v>3300</v>
      </c>
      <c r="E137" s="80">
        <f t="shared" si="90"/>
        <v>2530.58</v>
      </c>
      <c r="F137" s="80">
        <f t="shared" si="90"/>
        <v>3300</v>
      </c>
      <c r="G137" s="80">
        <f t="shared" si="90"/>
        <v>0</v>
      </c>
      <c r="H137" s="81">
        <f t="shared" si="89"/>
        <v>100</v>
      </c>
    </row>
    <row r="138" spans="1:10" ht="20.100000000000001" customHeight="1" x14ac:dyDescent="0.2">
      <c r="A138" s="82">
        <v>3241</v>
      </c>
      <c r="B138" s="83" t="s">
        <v>167</v>
      </c>
      <c r="C138" s="84">
        <f>SUM(C139:C139)</f>
        <v>3300</v>
      </c>
      <c r="D138" s="84">
        <f t="shared" ref="D138:G138" si="91">SUM(D139:D139)</f>
        <v>3300</v>
      </c>
      <c r="E138" s="84">
        <f t="shared" si="91"/>
        <v>2530.58</v>
      </c>
      <c r="F138" s="84">
        <f t="shared" si="91"/>
        <v>3300</v>
      </c>
      <c r="G138" s="84">
        <f t="shared" si="91"/>
        <v>0</v>
      </c>
      <c r="H138" s="85">
        <f t="shared" si="89"/>
        <v>100</v>
      </c>
    </row>
    <row r="139" spans="1:10" ht="20.100000000000001" customHeight="1" x14ac:dyDescent="0.2">
      <c r="A139" s="86">
        <v>32412</v>
      </c>
      <c r="B139" s="87" t="s">
        <v>168</v>
      </c>
      <c r="C139" s="88">
        <v>3300</v>
      </c>
      <c r="D139" s="88">
        <v>3300</v>
      </c>
      <c r="E139" s="88">
        <v>2530.58</v>
      </c>
      <c r="F139" s="88">
        <v>3300</v>
      </c>
      <c r="G139" s="88">
        <f t="shared" si="88"/>
        <v>0</v>
      </c>
      <c r="H139" s="89">
        <f t="shared" si="89"/>
        <v>100</v>
      </c>
    </row>
    <row r="140" spans="1:10" ht="20.100000000000001" customHeight="1" x14ac:dyDescent="0.2">
      <c r="A140" s="78">
        <v>325</v>
      </c>
      <c r="B140" s="79" t="s">
        <v>239</v>
      </c>
      <c r="C140" s="80">
        <f>C141+C163</f>
        <v>6608713</v>
      </c>
      <c r="D140" s="80">
        <f>D141+D163</f>
        <v>7389000</v>
      </c>
      <c r="E140" s="80">
        <f t="shared" ref="E140:G140" si="92">E141+E163</f>
        <v>5053521.5299999993</v>
      </c>
      <c r="F140" s="80">
        <f t="shared" si="92"/>
        <v>7210573</v>
      </c>
      <c r="G140" s="80">
        <f t="shared" si="92"/>
        <v>601860</v>
      </c>
      <c r="H140" s="81">
        <f t="shared" si="89"/>
        <v>109.10706819920915</v>
      </c>
    </row>
    <row r="141" spans="1:10" ht="20.100000000000001" customHeight="1" x14ac:dyDescent="0.2">
      <c r="A141" s="82">
        <v>3251</v>
      </c>
      <c r="B141" s="83" t="s">
        <v>240</v>
      </c>
      <c r="C141" s="84">
        <f>C142+C143</f>
        <v>6608713</v>
      </c>
      <c r="D141" s="84">
        <f>D142+D143</f>
        <v>7364000</v>
      </c>
      <c r="E141" s="84">
        <f t="shared" ref="E141:G141" si="93">E142+E143</f>
        <v>5032063.8099999996</v>
      </c>
      <c r="F141" s="84">
        <f t="shared" si="93"/>
        <v>7190573</v>
      </c>
      <c r="G141" s="84">
        <f t="shared" si="93"/>
        <v>581860</v>
      </c>
      <c r="H141" s="85">
        <f t="shared" si="89"/>
        <v>108.80443741466756</v>
      </c>
    </row>
    <row r="142" spans="1:10" ht="20.100000000000001" customHeight="1" x14ac:dyDescent="0.2">
      <c r="A142" s="82">
        <v>32511</v>
      </c>
      <c r="B142" s="83" t="s">
        <v>238</v>
      </c>
      <c r="C142" s="84">
        <v>4530000</v>
      </c>
      <c r="D142" s="84">
        <v>4975000</v>
      </c>
      <c r="E142" s="84">
        <v>3650988.88</v>
      </c>
      <c r="F142" s="84">
        <v>5000000</v>
      </c>
      <c r="G142" s="84">
        <f t="shared" si="88"/>
        <v>470000</v>
      </c>
      <c r="H142" s="85">
        <f t="shared" si="89"/>
        <v>110.37527593818986</v>
      </c>
    </row>
    <row r="143" spans="1:10" ht="20.100000000000001" customHeight="1" x14ac:dyDescent="0.2">
      <c r="A143" s="82">
        <v>32513</v>
      </c>
      <c r="B143" s="83" t="s">
        <v>246</v>
      </c>
      <c r="C143" s="84">
        <f>SUM(C144:C162)</f>
        <v>2078713</v>
      </c>
      <c r="D143" s="84">
        <f t="shared" ref="D143" si="94">SUM(D144:D162)</f>
        <v>2389000</v>
      </c>
      <c r="E143" s="84">
        <f t="shared" ref="E143:G143" si="95">SUM(E144:E162)</f>
        <v>1381074.93</v>
      </c>
      <c r="F143" s="84">
        <f t="shared" si="95"/>
        <v>2190573</v>
      </c>
      <c r="G143" s="84">
        <f t="shared" si="95"/>
        <v>111860</v>
      </c>
      <c r="H143" s="85">
        <f t="shared" si="89"/>
        <v>105.38121424169667</v>
      </c>
    </row>
    <row r="144" spans="1:10" ht="20.100000000000001" customHeight="1" x14ac:dyDescent="0.2">
      <c r="A144" s="86" t="s">
        <v>247</v>
      </c>
      <c r="B144" s="87" t="s">
        <v>248</v>
      </c>
      <c r="C144" s="88">
        <v>165900</v>
      </c>
      <c r="D144" s="88">
        <v>176925</v>
      </c>
      <c r="E144" s="88">
        <v>142988.56</v>
      </c>
      <c r="F144" s="88">
        <v>173985</v>
      </c>
      <c r="G144" s="88">
        <f t="shared" si="88"/>
        <v>8085</v>
      </c>
      <c r="H144" s="89">
        <f t="shared" si="89"/>
        <v>104.87341772151899</v>
      </c>
    </row>
    <row r="145" spans="1:8" ht="20.100000000000001" customHeight="1" x14ac:dyDescent="0.2">
      <c r="A145" s="86" t="s">
        <v>249</v>
      </c>
      <c r="B145" s="87" t="s">
        <v>250</v>
      </c>
      <c r="C145" s="88">
        <v>62000</v>
      </c>
      <c r="D145" s="88">
        <v>62000</v>
      </c>
      <c r="E145" s="88">
        <v>54578.67</v>
      </c>
      <c r="F145" s="88">
        <v>46000</v>
      </c>
      <c r="G145" s="88">
        <f t="shared" si="88"/>
        <v>-16000</v>
      </c>
      <c r="H145" s="89">
        <f t="shared" si="89"/>
        <v>74.193548387096769</v>
      </c>
    </row>
    <row r="146" spans="1:8" ht="20.100000000000001" customHeight="1" x14ac:dyDescent="0.2">
      <c r="A146" s="86" t="s">
        <v>251</v>
      </c>
      <c r="B146" s="87" t="s">
        <v>252</v>
      </c>
      <c r="C146" s="88">
        <v>40625</v>
      </c>
      <c r="D146" s="88">
        <v>37875</v>
      </c>
      <c r="E146" s="88">
        <v>26833.74</v>
      </c>
      <c r="F146" s="88">
        <v>40625</v>
      </c>
      <c r="G146" s="88">
        <f t="shared" si="88"/>
        <v>0</v>
      </c>
      <c r="H146" s="89">
        <f t="shared" si="89"/>
        <v>100</v>
      </c>
    </row>
    <row r="147" spans="1:8" ht="20.100000000000001" customHeight="1" x14ac:dyDescent="0.2">
      <c r="A147" s="86" t="s">
        <v>253</v>
      </c>
      <c r="B147" s="87" t="s">
        <v>254</v>
      </c>
      <c r="C147" s="88">
        <v>343750</v>
      </c>
      <c r="D147" s="88">
        <v>371875</v>
      </c>
      <c r="E147" s="88">
        <v>214954.41999999998</v>
      </c>
      <c r="F147" s="88">
        <v>333750</v>
      </c>
      <c r="G147" s="88">
        <f t="shared" si="88"/>
        <v>-10000</v>
      </c>
      <c r="H147" s="89">
        <f t="shared" si="89"/>
        <v>97.090909090909093</v>
      </c>
    </row>
    <row r="148" spans="1:8" ht="20.100000000000001" customHeight="1" x14ac:dyDescent="0.2">
      <c r="A148" s="86" t="s">
        <v>255</v>
      </c>
      <c r="B148" s="87" t="s">
        <v>256</v>
      </c>
      <c r="C148" s="88">
        <v>165000</v>
      </c>
      <c r="D148" s="88">
        <v>165125</v>
      </c>
      <c r="E148" s="88">
        <v>93313.68</v>
      </c>
      <c r="F148" s="88">
        <f>23625+165625</f>
        <v>189250</v>
      </c>
      <c r="G148" s="88">
        <f t="shared" si="88"/>
        <v>24250</v>
      </c>
      <c r="H148" s="89">
        <f t="shared" si="89"/>
        <v>114.6969696969697</v>
      </c>
    </row>
    <row r="149" spans="1:8" ht="20.100000000000001" customHeight="1" x14ac:dyDescent="0.2">
      <c r="A149" s="86" t="s">
        <v>257</v>
      </c>
      <c r="B149" s="87" t="s">
        <v>258</v>
      </c>
      <c r="C149" s="88">
        <v>3250</v>
      </c>
      <c r="D149" s="88">
        <v>3250</v>
      </c>
      <c r="E149" s="88">
        <v>557.9</v>
      </c>
      <c r="F149" s="88">
        <v>3250</v>
      </c>
      <c r="G149" s="88">
        <f t="shared" si="88"/>
        <v>0</v>
      </c>
      <c r="H149" s="89">
        <f t="shared" si="89"/>
        <v>100</v>
      </c>
    </row>
    <row r="150" spans="1:8" ht="20.100000000000001" customHeight="1" x14ac:dyDescent="0.2">
      <c r="A150" s="86" t="s">
        <v>259</v>
      </c>
      <c r="B150" s="87" t="s">
        <v>260</v>
      </c>
      <c r="C150" s="88">
        <v>26250</v>
      </c>
      <c r="D150" s="88">
        <v>32500</v>
      </c>
      <c r="E150" s="88">
        <v>23881.64</v>
      </c>
      <c r="F150" s="88">
        <v>31250</v>
      </c>
      <c r="G150" s="88">
        <f t="shared" si="88"/>
        <v>5000</v>
      </c>
      <c r="H150" s="89">
        <f t="shared" si="89"/>
        <v>119.04761904761905</v>
      </c>
    </row>
    <row r="151" spans="1:8" ht="20.100000000000001" customHeight="1" x14ac:dyDescent="0.2">
      <c r="A151" s="86" t="s">
        <v>261</v>
      </c>
      <c r="B151" s="87" t="s">
        <v>262</v>
      </c>
      <c r="C151" s="88">
        <v>25000</v>
      </c>
      <c r="D151" s="88">
        <v>32500</v>
      </c>
      <c r="E151" s="88">
        <v>26733.65</v>
      </c>
      <c r="F151" s="88">
        <v>25000</v>
      </c>
      <c r="G151" s="88">
        <f t="shared" si="88"/>
        <v>0</v>
      </c>
      <c r="H151" s="89">
        <f t="shared" si="89"/>
        <v>100</v>
      </c>
    </row>
    <row r="152" spans="1:8" ht="20.100000000000001" customHeight="1" x14ac:dyDescent="0.2">
      <c r="A152" s="86" t="s">
        <v>263</v>
      </c>
      <c r="B152" s="87" t="s">
        <v>264</v>
      </c>
      <c r="C152" s="88">
        <v>31500</v>
      </c>
      <c r="D152" s="88">
        <v>31500</v>
      </c>
      <c r="E152" s="88">
        <v>22362.82</v>
      </c>
      <c r="F152" s="88">
        <f>31500</f>
        <v>31500</v>
      </c>
      <c r="G152" s="88">
        <f t="shared" si="88"/>
        <v>0</v>
      </c>
      <c r="H152" s="89">
        <f t="shared" si="89"/>
        <v>100</v>
      </c>
    </row>
    <row r="153" spans="1:8" ht="20.100000000000001" customHeight="1" x14ac:dyDescent="0.2">
      <c r="A153" s="86" t="s">
        <v>265</v>
      </c>
      <c r="B153" s="87" t="s">
        <v>266</v>
      </c>
      <c r="C153" s="88">
        <v>159375</v>
      </c>
      <c r="D153" s="88">
        <v>162500</v>
      </c>
      <c r="E153" s="88">
        <v>101522.62999999999</v>
      </c>
      <c r="F153" s="88">
        <v>157900</v>
      </c>
      <c r="G153" s="88">
        <f t="shared" si="88"/>
        <v>-1475</v>
      </c>
      <c r="H153" s="89">
        <f t="shared" si="89"/>
        <v>99.074509803921572</v>
      </c>
    </row>
    <row r="154" spans="1:8" ht="20.100000000000001" customHeight="1" x14ac:dyDescent="0.2">
      <c r="A154" s="86" t="s">
        <v>267</v>
      </c>
      <c r="B154" s="87" t="s">
        <v>268</v>
      </c>
      <c r="C154" s="88">
        <v>6000</v>
      </c>
      <c r="D154" s="88">
        <v>6000</v>
      </c>
      <c r="E154" s="88">
        <v>12659.72</v>
      </c>
      <c r="F154" s="88">
        <v>7500</v>
      </c>
      <c r="G154" s="88">
        <f t="shared" si="88"/>
        <v>1500</v>
      </c>
      <c r="H154" s="89">
        <f t="shared" si="89"/>
        <v>125</v>
      </c>
    </row>
    <row r="155" spans="1:8" ht="20.100000000000001" customHeight="1" x14ac:dyDescent="0.2">
      <c r="A155" s="86" t="s">
        <v>269</v>
      </c>
      <c r="B155" s="87" t="s">
        <v>270</v>
      </c>
      <c r="C155" s="88">
        <v>20000</v>
      </c>
      <c r="D155" s="88">
        <v>33500</v>
      </c>
      <c r="E155" s="88">
        <v>31782.05</v>
      </c>
      <c r="F155" s="88">
        <v>25000</v>
      </c>
      <c r="G155" s="88">
        <f t="shared" si="88"/>
        <v>5000</v>
      </c>
      <c r="H155" s="89">
        <f t="shared" si="89"/>
        <v>125</v>
      </c>
    </row>
    <row r="156" spans="1:8" ht="20.100000000000001" customHeight="1" x14ac:dyDescent="0.2">
      <c r="A156" s="86" t="s">
        <v>271</v>
      </c>
      <c r="B156" s="87" t="s">
        <v>272</v>
      </c>
      <c r="C156" s="88">
        <v>676563</v>
      </c>
      <c r="D156" s="88">
        <v>819375</v>
      </c>
      <c r="E156" s="88">
        <v>378032.73000000004</v>
      </c>
      <c r="F156" s="88">
        <f>168750+564063</f>
        <v>732813</v>
      </c>
      <c r="G156" s="88">
        <f t="shared" si="88"/>
        <v>56250</v>
      </c>
      <c r="H156" s="89">
        <f t="shared" si="89"/>
        <v>108.31408161545933</v>
      </c>
    </row>
    <row r="157" spans="1:8" ht="20.100000000000001" customHeight="1" x14ac:dyDescent="0.2">
      <c r="A157" s="86" t="s">
        <v>273</v>
      </c>
      <c r="B157" s="87" t="s">
        <v>274</v>
      </c>
      <c r="C157" s="88">
        <v>23750</v>
      </c>
      <c r="D157" s="88">
        <v>23750</v>
      </c>
      <c r="E157" s="88">
        <v>12581.51</v>
      </c>
      <c r="F157" s="88">
        <v>21250</v>
      </c>
      <c r="G157" s="88">
        <f t="shared" si="88"/>
        <v>-2500</v>
      </c>
      <c r="H157" s="89">
        <f t="shared" si="89"/>
        <v>89.473684210526315</v>
      </c>
    </row>
    <row r="158" spans="1:8" ht="20.100000000000001" customHeight="1" x14ac:dyDescent="0.2">
      <c r="A158" s="86" t="s">
        <v>275</v>
      </c>
      <c r="B158" s="87" t="s">
        <v>276</v>
      </c>
      <c r="C158" s="88">
        <v>23750</v>
      </c>
      <c r="D158" s="88">
        <v>23750</v>
      </c>
      <c r="E158" s="88">
        <v>21756.25</v>
      </c>
      <c r="F158" s="88">
        <v>23750</v>
      </c>
      <c r="G158" s="88">
        <f t="shared" si="88"/>
        <v>0</v>
      </c>
      <c r="H158" s="89">
        <f t="shared" si="89"/>
        <v>100</v>
      </c>
    </row>
    <row r="159" spans="1:8" ht="20.100000000000001" customHeight="1" x14ac:dyDescent="0.2">
      <c r="A159" s="86" t="s">
        <v>277</v>
      </c>
      <c r="B159" s="87" t="s">
        <v>278</v>
      </c>
      <c r="C159" s="88">
        <v>29750</v>
      </c>
      <c r="D159" s="88">
        <v>29875</v>
      </c>
      <c r="E159" s="88">
        <v>23110.55</v>
      </c>
      <c r="F159" s="88">
        <v>31250</v>
      </c>
      <c r="G159" s="88">
        <f t="shared" si="88"/>
        <v>1500</v>
      </c>
      <c r="H159" s="89">
        <f t="shared" si="89"/>
        <v>105.0420168067227</v>
      </c>
    </row>
    <row r="160" spans="1:8" ht="20.100000000000001" customHeight="1" x14ac:dyDescent="0.2">
      <c r="A160" s="86" t="s">
        <v>279</v>
      </c>
      <c r="B160" s="87" t="s">
        <v>280</v>
      </c>
      <c r="C160" s="88">
        <v>206250</v>
      </c>
      <c r="D160" s="88">
        <v>277500</v>
      </c>
      <c r="E160" s="88">
        <v>137089.60999999999</v>
      </c>
      <c r="F160" s="88">
        <v>212500</v>
      </c>
      <c r="G160" s="88">
        <f t="shared" si="88"/>
        <v>6250</v>
      </c>
      <c r="H160" s="89">
        <f t="shared" si="89"/>
        <v>103.03030303030303</v>
      </c>
    </row>
    <row r="161" spans="1:8" ht="20.100000000000001" customHeight="1" x14ac:dyDescent="0.2">
      <c r="A161" s="86" t="s">
        <v>281</v>
      </c>
      <c r="B161" s="87" t="s">
        <v>282</v>
      </c>
      <c r="C161" s="88">
        <v>30000</v>
      </c>
      <c r="D161" s="88">
        <v>30000</v>
      </c>
      <c r="E161" s="88">
        <v>21162.5</v>
      </c>
      <c r="F161" s="88">
        <v>30000</v>
      </c>
      <c r="G161" s="88">
        <f t="shared" si="88"/>
        <v>0</v>
      </c>
      <c r="H161" s="89">
        <f t="shared" si="89"/>
        <v>100</v>
      </c>
    </row>
    <row r="162" spans="1:8" ht="20.100000000000001" customHeight="1" x14ac:dyDescent="0.2">
      <c r="A162" s="86" t="s">
        <v>283</v>
      </c>
      <c r="B162" s="87" t="s">
        <v>284</v>
      </c>
      <c r="C162" s="88">
        <v>40000</v>
      </c>
      <c r="D162" s="88">
        <v>69200</v>
      </c>
      <c r="E162" s="88">
        <v>35172.300000000003</v>
      </c>
      <c r="F162" s="88">
        <v>74000</v>
      </c>
      <c r="G162" s="88">
        <f t="shared" si="88"/>
        <v>34000</v>
      </c>
      <c r="H162" s="89">
        <f t="shared" si="89"/>
        <v>185</v>
      </c>
    </row>
    <row r="163" spans="1:8" ht="20.100000000000001" customHeight="1" x14ac:dyDescent="0.2">
      <c r="A163" s="78">
        <v>3252</v>
      </c>
      <c r="B163" s="79" t="s">
        <v>285</v>
      </c>
      <c r="C163" s="80">
        <f>C164</f>
        <v>0</v>
      </c>
      <c r="D163" s="80">
        <f t="shared" ref="D163:G163" si="96">D164</f>
        <v>25000</v>
      </c>
      <c r="E163" s="80">
        <f t="shared" si="96"/>
        <v>21457.72</v>
      </c>
      <c r="F163" s="80">
        <f t="shared" si="96"/>
        <v>20000</v>
      </c>
      <c r="G163" s="80">
        <f t="shared" si="96"/>
        <v>20000</v>
      </c>
      <c r="H163" s="81" t="e">
        <f t="shared" si="89"/>
        <v>#DIV/0!</v>
      </c>
    </row>
    <row r="164" spans="1:8" ht="20.100000000000001" customHeight="1" x14ac:dyDescent="0.2">
      <c r="A164" s="86">
        <v>32521</v>
      </c>
      <c r="B164" s="87" t="s">
        <v>286</v>
      </c>
      <c r="C164" s="88">
        <v>0</v>
      </c>
      <c r="D164" s="88">
        <v>25000</v>
      </c>
      <c r="E164" s="88">
        <v>21457.72</v>
      </c>
      <c r="F164" s="88">
        <v>20000</v>
      </c>
      <c r="G164" s="88">
        <f t="shared" si="88"/>
        <v>20000</v>
      </c>
      <c r="H164" s="89" t="e">
        <f t="shared" si="89"/>
        <v>#DIV/0!</v>
      </c>
    </row>
    <row r="165" spans="1:8" ht="20.100000000000001" customHeight="1" x14ac:dyDescent="0.2">
      <c r="A165" s="78">
        <v>329</v>
      </c>
      <c r="B165" s="79" t="s">
        <v>169</v>
      </c>
      <c r="C165" s="80">
        <f>C168+C173+C175+C179+C185+C187+C166</f>
        <v>223000</v>
      </c>
      <c r="D165" s="80">
        <f t="shared" ref="D165" si="97">D168+D173+D175+D179+D185+D187+D166</f>
        <v>210802</v>
      </c>
      <c r="E165" s="80">
        <f t="shared" ref="E165" si="98">E168+E173+E175+E179+E185+E187+E166</f>
        <v>175690.25</v>
      </c>
      <c r="F165" s="80">
        <f t="shared" ref="F165:G165" si="99">F168+F173+F175+F179+F185+F187+F166</f>
        <v>201500</v>
      </c>
      <c r="G165" s="80">
        <f t="shared" si="99"/>
        <v>-21500</v>
      </c>
      <c r="H165" s="81">
        <f t="shared" si="89"/>
        <v>90.358744394618839</v>
      </c>
    </row>
    <row r="166" spans="1:8" ht="20.100000000000001" customHeight="1" x14ac:dyDescent="0.2">
      <c r="A166" s="82">
        <v>3291</v>
      </c>
      <c r="B166" s="83" t="s">
        <v>170</v>
      </c>
      <c r="C166" s="84">
        <f>SUM(C167:C167)</f>
        <v>11000</v>
      </c>
      <c r="D166" s="84">
        <f t="shared" ref="D166:G166" si="100">SUM(D167:D167)</f>
        <v>11000</v>
      </c>
      <c r="E166" s="84">
        <f t="shared" si="100"/>
        <v>9899.9599999999991</v>
      </c>
      <c r="F166" s="84">
        <f t="shared" si="100"/>
        <v>11000</v>
      </c>
      <c r="G166" s="84">
        <f t="shared" si="100"/>
        <v>0</v>
      </c>
      <c r="H166" s="85">
        <f t="shared" si="89"/>
        <v>100</v>
      </c>
    </row>
    <row r="167" spans="1:8" ht="20.100000000000001" customHeight="1" x14ac:dyDescent="0.2">
      <c r="A167" s="86">
        <v>32911</v>
      </c>
      <c r="B167" s="87" t="s">
        <v>171</v>
      </c>
      <c r="C167" s="88">
        <v>11000</v>
      </c>
      <c r="D167" s="88">
        <v>11000</v>
      </c>
      <c r="E167" s="88">
        <v>9899.9599999999991</v>
      </c>
      <c r="F167" s="88">
        <v>11000</v>
      </c>
      <c r="G167" s="88">
        <f t="shared" si="88"/>
        <v>0</v>
      </c>
      <c r="H167" s="89">
        <f t="shared" si="89"/>
        <v>100</v>
      </c>
    </row>
    <row r="168" spans="1:8" ht="20.100000000000001" customHeight="1" x14ac:dyDescent="0.2">
      <c r="A168" s="82">
        <v>3292</v>
      </c>
      <c r="B168" s="83" t="s">
        <v>172</v>
      </c>
      <c r="C168" s="84">
        <f>SUM(C169:C172)</f>
        <v>86000</v>
      </c>
      <c r="D168" s="84">
        <f t="shared" ref="D168" si="101">SUM(D169:D172)</f>
        <v>86000</v>
      </c>
      <c r="E168" s="84">
        <f t="shared" ref="E168:G168" si="102">SUM(E169:E172)</f>
        <v>75330</v>
      </c>
      <c r="F168" s="84">
        <f t="shared" si="102"/>
        <v>88000</v>
      </c>
      <c r="G168" s="84">
        <f t="shared" si="102"/>
        <v>2000</v>
      </c>
      <c r="H168" s="85">
        <f t="shared" si="89"/>
        <v>102.32558139534885</v>
      </c>
    </row>
    <row r="169" spans="1:8" ht="20.100000000000001" customHeight="1" x14ac:dyDescent="0.2">
      <c r="A169" s="86">
        <v>32921</v>
      </c>
      <c r="B169" s="87" t="s">
        <v>173</v>
      </c>
      <c r="C169" s="88">
        <v>19600</v>
      </c>
      <c r="D169" s="88">
        <v>19600</v>
      </c>
      <c r="E169" s="88">
        <v>10855.19</v>
      </c>
      <c r="F169" s="88">
        <v>19600</v>
      </c>
      <c r="G169" s="88">
        <f t="shared" si="88"/>
        <v>0</v>
      </c>
      <c r="H169" s="89">
        <f t="shared" si="89"/>
        <v>100</v>
      </c>
    </row>
    <row r="170" spans="1:8" ht="20.100000000000001" customHeight="1" x14ac:dyDescent="0.2">
      <c r="A170" s="86">
        <v>32922</v>
      </c>
      <c r="B170" s="87" t="s">
        <v>174</v>
      </c>
      <c r="C170" s="88">
        <v>43500</v>
      </c>
      <c r="D170" s="88">
        <v>43500</v>
      </c>
      <c r="E170" s="88">
        <v>43122.07</v>
      </c>
      <c r="F170" s="88">
        <v>43500</v>
      </c>
      <c r="G170" s="88">
        <f t="shared" si="88"/>
        <v>0</v>
      </c>
      <c r="H170" s="89">
        <f t="shared" si="89"/>
        <v>100</v>
      </c>
    </row>
    <row r="171" spans="1:8" ht="20.100000000000001" customHeight="1" x14ac:dyDescent="0.2">
      <c r="A171" s="86">
        <v>32923</v>
      </c>
      <c r="B171" s="87" t="s">
        <v>175</v>
      </c>
      <c r="C171" s="88">
        <v>6300</v>
      </c>
      <c r="D171" s="88">
        <v>6300</v>
      </c>
      <c r="E171" s="88">
        <v>4426.5</v>
      </c>
      <c r="F171" s="88">
        <v>8300</v>
      </c>
      <c r="G171" s="88">
        <f t="shared" si="88"/>
        <v>2000</v>
      </c>
      <c r="H171" s="89">
        <f t="shared" si="89"/>
        <v>131.74603174603175</v>
      </c>
    </row>
    <row r="172" spans="1:8" ht="20.100000000000001" customHeight="1" x14ac:dyDescent="0.2">
      <c r="A172" s="86">
        <v>32924</v>
      </c>
      <c r="B172" s="87" t="s">
        <v>176</v>
      </c>
      <c r="C172" s="88">
        <v>16600</v>
      </c>
      <c r="D172" s="88">
        <v>16600</v>
      </c>
      <c r="E172" s="88">
        <v>16926.240000000002</v>
      </c>
      <c r="F172" s="88">
        <v>16600</v>
      </c>
      <c r="G172" s="88">
        <f t="shared" si="88"/>
        <v>0</v>
      </c>
      <c r="H172" s="89">
        <f t="shared" si="89"/>
        <v>100</v>
      </c>
    </row>
    <row r="173" spans="1:8" ht="20.100000000000001" customHeight="1" x14ac:dyDescent="0.2">
      <c r="A173" s="82">
        <v>3293</v>
      </c>
      <c r="B173" s="83" t="s">
        <v>177</v>
      </c>
      <c r="C173" s="84">
        <f>C174</f>
        <v>20000</v>
      </c>
      <c r="D173" s="84">
        <f t="shared" ref="D173:G173" si="103">D174</f>
        <v>21875</v>
      </c>
      <c r="E173" s="84">
        <f t="shared" si="103"/>
        <v>17483.560000000001</v>
      </c>
      <c r="F173" s="84">
        <f t="shared" si="103"/>
        <v>22500</v>
      </c>
      <c r="G173" s="84">
        <f t="shared" si="103"/>
        <v>2500</v>
      </c>
      <c r="H173" s="85">
        <f t="shared" si="89"/>
        <v>112.5</v>
      </c>
    </row>
    <row r="174" spans="1:8" ht="20.100000000000001" customHeight="1" x14ac:dyDescent="0.2">
      <c r="A174" s="86">
        <v>32931</v>
      </c>
      <c r="B174" s="87" t="s">
        <v>177</v>
      </c>
      <c r="C174" s="88">
        <v>20000</v>
      </c>
      <c r="D174" s="88">
        <v>21875</v>
      </c>
      <c r="E174" s="88">
        <v>17483.560000000001</v>
      </c>
      <c r="F174" s="88">
        <v>22500</v>
      </c>
      <c r="G174" s="88">
        <f t="shared" si="88"/>
        <v>2500</v>
      </c>
      <c r="H174" s="89">
        <f t="shared" si="89"/>
        <v>112.5</v>
      </c>
    </row>
    <row r="175" spans="1:8" ht="20.100000000000001" customHeight="1" x14ac:dyDescent="0.2">
      <c r="A175" s="82">
        <v>3294</v>
      </c>
      <c r="B175" s="83" t="s">
        <v>178</v>
      </c>
      <c r="C175" s="84">
        <f>SUM(C176:C178)</f>
        <v>9000</v>
      </c>
      <c r="D175" s="84">
        <f t="shared" ref="D175" si="104">SUM(D176:D178)</f>
        <v>9000</v>
      </c>
      <c r="E175" s="84">
        <f t="shared" ref="E175:G175" si="105">SUM(E176:E178)</f>
        <v>7457.35</v>
      </c>
      <c r="F175" s="84">
        <f t="shared" si="105"/>
        <v>9000</v>
      </c>
      <c r="G175" s="84">
        <f t="shared" si="105"/>
        <v>0</v>
      </c>
      <c r="H175" s="85">
        <f t="shared" si="89"/>
        <v>100</v>
      </c>
    </row>
    <row r="176" spans="1:8" ht="20.100000000000001" customHeight="1" x14ac:dyDescent="0.2">
      <c r="A176" s="86">
        <v>32941</v>
      </c>
      <c r="B176" s="87" t="s">
        <v>179</v>
      </c>
      <c r="C176" s="88">
        <v>8000</v>
      </c>
      <c r="D176" s="88">
        <v>8000</v>
      </c>
      <c r="E176" s="88">
        <v>6983.55</v>
      </c>
      <c r="F176" s="88">
        <v>8000</v>
      </c>
      <c r="G176" s="88">
        <f t="shared" si="88"/>
        <v>0</v>
      </c>
      <c r="H176" s="89">
        <f t="shared" si="89"/>
        <v>100</v>
      </c>
    </row>
    <row r="177" spans="1:8" ht="20.100000000000001" customHeight="1" x14ac:dyDescent="0.2">
      <c r="A177" s="86">
        <v>32942</v>
      </c>
      <c r="B177" s="87" t="s">
        <v>180</v>
      </c>
      <c r="C177" s="88">
        <v>0</v>
      </c>
      <c r="D177" s="88">
        <v>0</v>
      </c>
      <c r="E177" s="88">
        <v>0</v>
      </c>
      <c r="F177" s="88">
        <v>0</v>
      </c>
      <c r="G177" s="88">
        <f t="shared" si="88"/>
        <v>0</v>
      </c>
      <c r="H177" s="89" t="e">
        <f t="shared" si="89"/>
        <v>#DIV/0!</v>
      </c>
    </row>
    <row r="178" spans="1:8" ht="20.100000000000001" customHeight="1" x14ac:dyDescent="0.2">
      <c r="A178" s="86">
        <v>32943</v>
      </c>
      <c r="B178" s="87" t="s">
        <v>181</v>
      </c>
      <c r="C178" s="88">
        <v>1000</v>
      </c>
      <c r="D178" s="88">
        <v>1000</v>
      </c>
      <c r="E178" s="88">
        <v>473.8</v>
      </c>
      <c r="F178" s="88">
        <v>1000</v>
      </c>
      <c r="G178" s="88">
        <f t="shared" si="88"/>
        <v>0</v>
      </c>
      <c r="H178" s="89">
        <f t="shared" si="89"/>
        <v>100</v>
      </c>
    </row>
    <row r="179" spans="1:8" ht="20.100000000000001" customHeight="1" x14ac:dyDescent="0.2">
      <c r="A179" s="82">
        <v>3295</v>
      </c>
      <c r="B179" s="83" t="s">
        <v>182</v>
      </c>
      <c r="C179" s="84">
        <f>SUM(C180:C184)</f>
        <v>4000</v>
      </c>
      <c r="D179" s="84">
        <f t="shared" ref="D179" si="106">SUM(D180:D184)</f>
        <v>3500</v>
      </c>
      <c r="E179" s="84">
        <f t="shared" ref="E179:G179" si="107">SUM(E180:E184)</f>
        <v>1066.32</v>
      </c>
      <c r="F179" s="84">
        <f t="shared" si="107"/>
        <v>3500</v>
      </c>
      <c r="G179" s="84">
        <f t="shared" si="107"/>
        <v>-500</v>
      </c>
      <c r="H179" s="85">
        <f t="shared" si="89"/>
        <v>87.5</v>
      </c>
    </row>
    <row r="180" spans="1:8" ht="20.100000000000001" customHeight="1" x14ac:dyDescent="0.2">
      <c r="A180" s="86">
        <v>32951</v>
      </c>
      <c r="B180" s="87" t="s">
        <v>183</v>
      </c>
      <c r="C180" s="88">
        <v>0</v>
      </c>
      <c r="D180" s="88">
        <v>0</v>
      </c>
      <c r="E180" s="88">
        <v>0</v>
      </c>
      <c r="F180" s="88">
        <v>0</v>
      </c>
      <c r="G180" s="88">
        <f t="shared" si="88"/>
        <v>0</v>
      </c>
      <c r="H180" s="89" t="e">
        <f t="shared" si="89"/>
        <v>#DIV/0!</v>
      </c>
    </row>
    <row r="181" spans="1:8" ht="20.100000000000001" customHeight="1" x14ac:dyDescent="0.2">
      <c r="A181" s="86">
        <v>32952</v>
      </c>
      <c r="B181" s="87" t="s">
        <v>184</v>
      </c>
      <c r="C181" s="88">
        <v>2500</v>
      </c>
      <c r="D181" s="88">
        <v>500</v>
      </c>
      <c r="E181" s="88">
        <v>470.15</v>
      </c>
      <c r="F181" s="88">
        <v>500</v>
      </c>
      <c r="G181" s="88">
        <f t="shared" si="88"/>
        <v>-2000</v>
      </c>
      <c r="H181" s="89">
        <f t="shared" si="89"/>
        <v>20</v>
      </c>
    </row>
    <row r="182" spans="1:8" ht="20.100000000000001" customHeight="1" x14ac:dyDescent="0.2">
      <c r="A182" s="86">
        <v>32953</v>
      </c>
      <c r="B182" s="87" t="s">
        <v>185</v>
      </c>
      <c r="C182" s="88">
        <v>1000</v>
      </c>
      <c r="D182" s="88">
        <v>2500</v>
      </c>
      <c r="E182" s="88">
        <v>596.16999999999996</v>
      </c>
      <c r="F182" s="88">
        <v>2500</v>
      </c>
      <c r="G182" s="88">
        <f t="shared" si="88"/>
        <v>1500</v>
      </c>
      <c r="H182" s="89">
        <f t="shared" si="89"/>
        <v>250</v>
      </c>
    </row>
    <row r="183" spans="1:8" ht="20.100000000000001" customHeight="1" x14ac:dyDescent="0.2">
      <c r="A183" s="86">
        <v>32955</v>
      </c>
      <c r="B183" s="87" t="s">
        <v>186</v>
      </c>
      <c r="C183" s="88">
        <v>0</v>
      </c>
      <c r="D183" s="88">
        <v>0</v>
      </c>
      <c r="E183" s="88">
        <v>0</v>
      </c>
      <c r="F183" s="88">
        <v>0</v>
      </c>
      <c r="G183" s="88">
        <f t="shared" si="88"/>
        <v>0</v>
      </c>
      <c r="H183" s="89" t="e">
        <f t="shared" si="89"/>
        <v>#DIV/0!</v>
      </c>
    </row>
    <row r="184" spans="1:8" ht="20.100000000000001" customHeight="1" x14ac:dyDescent="0.2">
      <c r="A184" s="86">
        <v>32959</v>
      </c>
      <c r="B184" s="87" t="s">
        <v>187</v>
      </c>
      <c r="C184" s="88">
        <v>500</v>
      </c>
      <c r="D184" s="88">
        <v>500</v>
      </c>
      <c r="E184" s="88">
        <v>0</v>
      </c>
      <c r="F184" s="88">
        <v>500</v>
      </c>
      <c r="G184" s="88">
        <f t="shared" si="88"/>
        <v>0</v>
      </c>
      <c r="H184" s="89">
        <f t="shared" si="89"/>
        <v>100</v>
      </c>
    </row>
    <row r="185" spans="1:8" ht="20.100000000000001" customHeight="1" x14ac:dyDescent="0.2">
      <c r="A185" s="82">
        <v>3296</v>
      </c>
      <c r="B185" s="83" t="s">
        <v>188</v>
      </c>
      <c r="C185" s="84">
        <f>C186</f>
        <v>12000</v>
      </c>
      <c r="D185" s="84">
        <f t="shared" ref="D185:G185" si="108">D186</f>
        <v>6500</v>
      </c>
      <c r="E185" s="84">
        <f t="shared" si="108"/>
        <v>5656.25</v>
      </c>
      <c r="F185" s="84">
        <f t="shared" si="108"/>
        <v>6500</v>
      </c>
      <c r="G185" s="84">
        <f t="shared" si="108"/>
        <v>-5500</v>
      </c>
      <c r="H185" s="85">
        <f t="shared" si="89"/>
        <v>54.166666666666664</v>
      </c>
    </row>
    <row r="186" spans="1:8" ht="20.100000000000001" customHeight="1" x14ac:dyDescent="0.2">
      <c r="A186" s="86">
        <v>32961</v>
      </c>
      <c r="B186" s="87" t="s">
        <v>188</v>
      </c>
      <c r="C186" s="88">
        <v>12000</v>
      </c>
      <c r="D186" s="88">
        <v>6500</v>
      </c>
      <c r="E186" s="88">
        <v>5656.25</v>
      </c>
      <c r="F186" s="88">
        <v>6500</v>
      </c>
      <c r="G186" s="88">
        <f t="shared" si="88"/>
        <v>-5500</v>
      </c>
      <c r="H186" s="89">
        <f t="shared" si="89"/>
        <v>54.166666666666664</v>
      </c>
    </row>
    <row r="187" spans="1:8" ht="20.100000000000001" customHeight="1" x14ac:dyDescent="0.2">
      <c r="A187" s="82">
        <v>3299</v>
      </c>
      <c r="B187" s="83" t="s">
        <v>169</v>
      </c>
      <c r="C187" s="84">
        <f>SUM(C188:C189)</f>
        <v>81000</v>
      </c>
      <c r="D187" s="84">
        <f t="shared" ref="D187" si="109">SUM(D188:D189)</f>
        <v>72927</v>
      </c>
      <c r="E187" s="84">
        <f t="shared" ref="E187:G187" si="110">SUM(E188:E189)</f>
        <v>58796.81</v>
      </c>
      <c r="F187" s="84">
        <f t="shared" si="110"/>
        <v>61000</v>
      </c>
      <c r="G187" s="84">
        <f t="shared" si="110"/>
        <v>-20000</v>
      </c>
      <c r="H187" s="85">
        <f t="shared" si="89"/>
        <v>75.308641975308646</v>
      </c>
    </row>
    <row r="188" spans="1:8" ht="20.100000000000001" customHeight="1" x14ac:dyDescent="0.2">
      <c r="A188" s="86">
        <v>32991</v>
      </c>
      <c r="B188" s="87" t="s">
        <v>189</v>
      </c>
      <c r="C188" s="88">
        <v>1000</v>
      </c>
      <c r="D188" s="88">
        <v>1000</v>
      </c>
      <c r="E188" s="88">
        <v>385</v>
      </c>
      <c r="F188" s="88">
        <v>1000</v>
      </c>
      <c r="G188" s="88">
        <f t="shared" si="88"/>
        <v>0</v>
      </c>
      <c r="H188" s="89">
        <f t="shared" si="89"/>
        <v>100</v>
      </c>
    </row>
    <row r="189" spans="1:8" ht="20.100000000000001" customHeight="1" x14ac:dyDescent="0.2">
      <c r="A189" s="86">
        <v>32999</v>
      </c>
      <c r="B189" s="87" t="s">
        <v>169</v>
      </c>
      <c r="C189" s="88">
        <v>80000</v>
      </c>
      <c r="D189" s="88">
        <v>71927</v>
      </c>
      <c r="E189" s="88">
        <v>58411.81</v>
      </c>
      <c r="F189" s="88">
        <v>60000</v>
      </c>
      <c r="G189" s="88">
        <f t="shared" si="88"/>
        <v>-20000</v>
      </c>
      <c r="H189" s="89">
        <f t="shared" si="89"/>
        <v>75</v>
      </c>
    </row>
    <row r="190" spans="1:8" ht="20.100000000000001" customHeight="1" x14ac:dyDescent="0.2">
      <c r="A190" s="74">
        <v>34</v>
      </c>
      <c r="B190" s="75" t="s">
        <v>190</v>
      </c>
      <c r="C190" s="76">
        <f>C191</f>
        <v>18100</v>
      </c>
      <c r="D190" s="76">
        <f t="shared" ref="D190:G190" si="111">D191</f>
        <v>23600</v>
      </c>
      <c r="E190" s="76">
        <f t="shared" si="111"/>
        <v>21424.769999999997</v>
      </c>
      <c r="F190" s="76">
        <f t="shared" si="111"/>
        <v>23600</v>
      </c>
      <c r="G190" s="76">
        <f t="shared" si="111"/>
        <v>5500</v>
      </c>
      <c r="H190" s="77">
        <f t="shared" si="89"/>
        <v>130.38674033149172</v>
      </c>
    </row>
    <row r="191" spans="1:8" ht="20.100000000000001" customHeight="1" x14ac:dyDescent="0.2">
      <c r="A191" s="78">
        <v>343</v>
      </c>
      <c r="B191" s="79" t="s">
        <v>191</v>
      </c>
      <c r="C191" s="80">
        <f>C192+C195+C197</f>
        <v>18100</v>
      </c>
      <c r="D191" s="80">
        <f t="shared" ref="D191" si="112">D192+D195+D197</f>
        <v>23600</v>
      </c>
      <c r="E191" s="80">
        <f t="shared" ref="E191" si="113">E192+E195+E197</f>
        <v>21424.769999999997</v>
      </c>
      <c r="F191" s="80">
        <f t="shared" ref="F191:G191" si="114">F192+F195+F197</f>
        <v>23600</v>
      </c>
      <c r="G191" s="80">
        <f t="shared" si="114"/>
        <v>5500</v>
      </c>
      <c r="H191" s="81">
        <f t="shared" si="89"/>
        <v>130.38674033149172</v>
      </c>
    </row>
    <row r="192" spans="1:8" ht="20.100000000000001" customHeight="1" x14ac:dyDescent="0.2">
      <c r="A192" s="82">
        <v>3431</v>
      </c>
      <c r="B192" s="83" t="s">
        <v>192</v>
      </c>
      <c r="C192" s="84">
        <f>SUM(C193:C194)</f>
        <v>13500</v>
      </c>
      <c r="D192" s="84">
        <f t="shared" ref="D192" si="115">SUM(D193:D194)</f>
        <v>22000</v>
      </c>
      <c r="E192" s="84">
        <f t="shared" ref="E192" si="116">SUM(E193:E194)</f>
        <v>20359.489999999998</v>
      </c>
      <c r="F192" s="84">
        <f t="shared" ref="F192:G192" si="117">SUM(F193:F194)</f>
        <v>22000</v>
      </c>
      <c r="G192" s="84">
        <f t="shared" si="117"/>
        <v>8500</v>
      </c>
      <c r="H192" s="85">
        <f t="shared" si="89"/>
        <v>162.96296296296296</v>
      </c>
    </row>
    <row r="193" spans="1:8" ht="20.100000000000001" customHeight="1" x14ac:dyDescent="0.2">
      <c r="A193" s="86">
        <v>34311</v>
      </c>
      <c r="B193" s="87" t="s">
        <v>193</v>
      </c>
      <c r="C193" s="88">
        <v>7500</v>
      </c>
      <c r="D193" s="88">
        <v>12500</v>
      </c>
      <c r="E193" s="88">
        <v>11740.09</v>
      </c>
      <c r="F193" s="88">
        <v>12500</v>
      </c>
      <c r="G193" s="88">
        <f t="shared" si="88"/>
        <v>5000</v>
      </c>
      <c r="H193" s="89">
        <f t="shared" si="89"/>
        <v>166.66666666666669</v>
      </c>
    </row>
    <row r="194" spans="1:8" ht="20.100000000000001" customHeight="1" x14ac:dyDescent="0.2">
      <c r="A194" s="86">
        <v>34312</v>
      </c>
      <c r="B194" s="87" t="s">
        <v>194</v>
      </c>
      <c r="C194" s="88">
        <v>6000</v>
      </c>
      <c r="D194" s="88">
        <v>9500</v>
      </c>
      <c r="E194" s="88">
        <v>8619.4</v>
      </c>
      <c r="F194" s="88">
        <v>9500</v>
      </c>
      <c r="G194" s="88">
        <f t="shared" si="88"/>
        <v>3500</v>
      </c>
      <c r="H194" s="89">
        <f t="shared" si="89"/>
        <v>158.33333333333331</v>
      </c>
    </row>
    <row r="195" spans="1:8" ht="20.100000000000001" customHeight="1" x14ac:dyDescent="0.2">
      <c r="A195" s="82">
        <v>3432</v>
      </c>
      <c r="B195" s="83" t="s">
        <v>228</v>
      </c>
      <c r="C195" s="84">
        <f>C196</f>
        <v>0</v>
      </c>
      <c r="D195" s="84">
        <f t="shared" ref="D195:G195" si="118">D196</f>
        <v>500</v>
      </c>
      <c r="E195" s="84">
        <f t="shared" si="118"/>
        <v>173.86</v>
      </c>
      <c r="F195" s="84">
        <f t="shared" si="118"/>
        <v>500</v>
      </c>
      <c r="G195" s="84">
        <f t="shared" si="118"/>
        <v>500</v>
      </c>
      <c r="H195" s="85" t="e">
        <f t="shared" si="89"/>
        <v>#DIV/0!</v>
      </c>
    </row>
    <row r="196" spans="1:8" ht="20.100000000000001" customHeight="1" x14ac:dyDescent="0.2">
      <c r="A196" s="86">
        <v>34321</v>
      </c>
      <c r="B196" s="87" t="s">
        <v>195</v>
      </c>
      <c r="C196" s="88">
        <v>0</v>
      </c>
      <c r="D196" s="88">
        <v>500</v>
      </c>
      <c r="E196" s="88">
        <v>173.86</v>
      </c>
      <c r="F196" s="88">
        <v>500</v>
      </c>
      <c r="G196" s="88">
        <f t="shared" si="88"/>
        <v>500</v>
      </c>
      <c r="H196" s="89" t="e">
        <f t="shared" si="89"/>
        <v>#DIV/0!</v>
      </c>
    </row>
    <row r="197" spans="1:8" ht="20.100000000000001" customHeight="1" x14ac:dyDescent="0.2">
      <c r="A197" s="82">
        <v>3433</v>
      </c>
      <c r="B197" s="83" t="s">
        <v>196</v>
      </c>
      <c r="C197" s="84">
        <f>SUM(C198:C199)</f>
        <v>4600</v>
      </c>
      <c r="D197" s="84">
        <f t="shared" ref="D197" si="119">SUM(D198:D199)</f>
        <v>1100</v>
      </c>
      <c r="E197" s="84">
        <f t="shared" ref="E197:G197" si="120">SUM(E198:E199)</f>
        <v>891.42000000000007</v>
      </c>
      <c r="F197" s="84">
        <f t="shared" si="120"/>
        <v>1100</v>
      </c>
      <c r="G197" s="84">
        <f t="shared" si="120"/>
        <v>-3500</v>
      </c>
      <c r="H197" s="85">
        <f t="shared" si="89"/>
        <v>23.913043478260871</v>
      </c>
    </row>
    <row r="198" spans="1:8" ht="20.100000000000001" customHeight="1" x14ac:dyDescent="0.2">
      <c r="A198" s="86">
        <v>34332</v>
      </c>
      <c r="B198" s="87" t="s">
        <v>231</v>
      </c>
      <c r="C198" s="88">
        <v>4000</v>
      </c>
      <c r="D198" s="88">
        <v>500</v>
      </c>
      <c r="E198" s="88">
        <v>530.47</v>
      </c>
      <c r="F198" s="88">
        <v>500</v>
      </c>
      <c r="G198" s="88">
        <f t="shared" ref="G198:G199" si="121">F198-C198</f>
        <v>-3500</v>
      </c>
      <c r="H198" s="89">
        <f t="shared" ref="H198:H199" si="122">F198/C198*100</f>
        <v>12.5</v>
      </c>
    </row>
    <row r="199" spans="1:8" ht="20.100000000000001" customHeight="1" x14ac:dyDescent="0.2">
      <c r="A199" s="86">
        <v>34333</v>
      </c>
      <c r="B199" s="87" t="s">
        <v>197</v>
      </c>
      <c r="C199" s="88">
        <v>600</v>
      </c>
      <c r="D199" s="88">
        <v>600</v>
      </c>
      <c r="E199" s="88">
        <v>360.95</v>
      </c>
      <c r="F199" s="88">
        <v>600</v>
      </c>
      <c r="G199" s="88">
        <f t="shared" si="121"/>
        <v>0</v>
      </c>
      <c r="H199" s="89">
        <f t="shared" si="122"/>
        <v>100</v>
      </c>
    </row>
    <row r="200" spans="1:8" ht="20.100000000000001" customHeight="1" x14ac:dyDescent="0.2"/>
  </sheetData>
  <mergeCells count="1">
    <mergeCell ref="A1:H1"/>
  </mergeCells>
  <pageMargins left="0.70866141732283472" right="0.70866141732283472" top="0.74803149606299213" bottom="0.55118110236220474" header="0.31496062992125984" footer="0.31496062992125984"/>
  <pageSetup paperSize="8" scale="78" fitToHeight="0" orientation="portrait" r:id="rId1"/>
  <headerFooter>
    <oddHeader>&amp;LUpravno vijeće
17.12.2025&amp;CFinancijski plan prihoda i rashoda za 2025. godinu&amp;R70. sjednica
Točka 4. dnevnog reda</oddHeader>
    <oddFooter>&amp;LNastavni zavod za javno zdravstvo "Dr. Andrija Štampar"&amp;C&amp;A&amp;R&amp;P/&amp;N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02BC-5AB2-41C2-B681-24117ABE3906}">
  <sheetPr>
    <tabColor theme="9" tint="0.59999389629810485"/>
    <pageSetUpPr fitToPage="1"/>
  </sheetPr>
  <dimension ref="A1:H39"/>
  <sheetViews>
    <sheetView zoomScaleNormal="100" workbookViewId="0">
      <selection activeCell="F5" sqref="F5"/>
    </sheetView>
  </sheetViews>
  <sheetFormatPr defaultRowHeight="12.75" x14ac:dyDescent="0.2"/>
  <cols>
    <col min="1" max="1" width="10.7109375" style="66" customWidth="1"/>
    <col min="2" max="2" width="65.7109375" style="30" customWidth="1"/>
    <col min="3" max="4" width="15.7109375" style="34" customWidth="1"/>
    <col min="5" max="7" width="15.7109375" style="30" customWidth="1"/>
    <col min="8" max="8" width="15.7109375" style="31" customWidth="1"/>
    <col min="9" max="16384" width="9.140625" style="3"/>
  </cols>
  <sheetData>
    <row r="1" spans="1:8" ht="20.100000000000001" customHeight="1" x14ac:dyDescent="0.2">
      <c r="A1" s="133" t="s">
        <v>289</v>
      </c>
      <c r="B1" s="133"/>
      <c r="C1" s="133"/>
      <c r="D1" s="133"/>
      <c r="E1" s="133"/>
      <c r="F1" s="133"/>
      <c r="G1" s="133"/>
      <c r="H1" s="133"/>
    </row>
    <row r="2" spans="1:8" x14ac:dyDescent="0.2">
      <c r="A2" s="32"/>
      <c r="B2" s="33"/>
    </row>
    <row r="3" spans="1:8" ht="51" x14ac:dyDescent="0.2">
      <c r="A3" s="35" t="s">
        <v>0</v>
      </c>
      <c r="B3" s="35" t="s">
        <v>1</v>
      </c>
      <c r="C3" s="5" t="s">
        <v>287</v>
      </c>
      <c r="D3" s="5" t="s">
        <v>288</v>
      </c>
      <c r="E3" s="5" t="s">
        <v>242</v>
      </c>
      <c r="F3" s="5" t="s">
        <v>243</v>
      </c>
      <c r="G3" s="5" t="s">
        <v>244</v>
      </c>
      <c r="H3" s="6" t="s">
        <v>245</v>
      </c>
    </row>
    <row r="4" spans="1:8" ht="9.9499999999999993" customHeight="1" x14ac:dyDescent="0.2">
      <c r="A4" s="36">
        <v>1</v>
      </c>
      <c r="B4" s="36">
        <v>2</v>
      </c>
      <c r="C4" s="36">
        <v>3</v>
      </c>
      <c r="D4" s="36"/>
      <c r="E4" s="36">
        <v>4</v>
      </c>
      <c r="F4" s="36"/>
      <c r="G4" s="36"/>
      <c r="H4" s="36">
        <v>5</v>
      </c>
    </row>
    <row r="5" spans="1:8" s="4" customFormat="1" ht="20.100000000000001" customHeight="1" x14ac:dyDescent="0.25">
      <c r="A5" s="37">
        <v>4</v>
      </c>
      <c r="B5" s="38" t="s">
        <v>198</v>
      </c>
      <c r="C5" s="39">
        <f>C6+C35</f>
        <v>957360</v>
      </c>
      <c r="D5" s="39">
        <f t="shared" ref="D5:F5" si="0">D6+D35</f>
        <v>1184462</v>
      </c>
      <c r="E5" s="39">
        <f t="shared" si="0"/>
        <v>308283.15000000002</v>
      </c>
      <c r="F5" s="39">
        <f t="shared" si="0"/>
        <v>1495680</v>
      </c>
      <c r="G5" s="39">
        <f>G6+G35</f>
        <v>311218</v>
      </c>
      <c r="H5" s="40">
        <f>F5/D5*100</f>
        <v>126.2750514579615</v>
      </c>
    </row>
    <row r="6" spans="1:8" s="4" customFormat="1" ht="20.100000000000001" customHeight="1" x14ac:dyDescent="0.25">
      <c r="A6" s="41">
        <v>42</v>
      </c>
      <c r="B6" s="42" t="s">
        <v>199</v>
      </c>
      <c r="C6" s="43">
        <f t="shared" ref="C6:F6" si="1">C7+C32</f>
        <v>832360</v>
      </c>
      <c r="D6" s="43">
        <f t="shared" si="1"/>
        <v>1115712</v>
      </c>
      <c r="E6" s="43">
        <f t="shared" si="1"/>
        <v>308283.15000000002</v>
      </c>
      <c r="F6" s="43">
        <f t="shared" si="1"/>
        <v>1221780</v>
      </c>
      <c r="G6" s="43">
        <f t="shared" ref="G6" si="2">G7+G32</f>
        <v>106068</v>
      </c>
      <c r="H6" s="44">
        <f t="shared" ref="H6:H38" si="3">F6/D6*100</f>
        <v>109.50675443125108</v>
      </c>
    </row>
    <row r="7" spans="1:8" s="4" customFormat="1" ht="20.100000000000001" customHeight="1" x14ac:dyDescent="0.25">
      <c r="A7" s="45">
        <v>422</v>
      </c>
      <c r="B7" s="46" t="s">
        <v>200</v>
      </c>
      <c r="C7" s="47">
        <f t="shared" ref="C7" si="4">C8+C15+C20+C24+C28+C13</f>
        <v>791159</v>
      </c>
      <c r="D7" s="47">
        <f t="shared" ref="D7" si="5">D8+D15+D20+D24+D28+D13</f>
        <v>1107712</v>
      </c>
      <c r="E7" s="47">
        <f t="shared" ref="E7" si="6">E8+E15+E20+E24+E28+E13</f>
        <v>300283.15000000002</v>
      </c>
      <c r="F7" s="47">
        <f t="shared" ref="F7" si="7">F8+F15+F20+F24+F28+F13</f>
        <v>1209830</v>
      </c>
      <c r="G7" s="47">
        <f t="shared" ref="G7" si="8">G8+G15+G20+G24+G28+G13</f>
        <v>102118</v>
      </c>
      <c r="H7" s="48">
        <f t="shared" si="3"/>
        <v>109.21882222093831</v>
      </c>
    </row>
    <row r="8" spans="1:8" s="4" customFormat="1" ht="20.100000000000001" customHeight="1" x14ac:dyDescent="0.25">
      <c r="A8" s="49">
        <v>4221</v>
      </c>
      <c r="B8" s="50" t="s">
        <v>201</v>
      </c>
      <c r="C8" s="51">
        <f t="shared" ref="C8" si="9">SUM(C9:C12)</f>
        <v>187544</v>
      </c>
      <c r="D8" s="51">
        <f t="shared" ref="D8:F8" si="10">SUM(D9:D12)</f>
        <v>154822</v>
      </c>
      <c r="E8" s="51">
        <f t="shared" si="10"/>
        <v>121867.03</v>
      </c>
      <c r="F8" s="51">
        <f t="shared" si="10"/>
        <v>239000</v>
      </c>
      <c r="G8" s="51">
        <f t="shared" ref="G8" si="11">SUM(G9:G12)</f>
        <v>84178</v>
      </c>
      <c r="H8" s="52">
        <f t="shared" si="3"/>
        <v>154.37082585162315</v>
      </c>
    </row>
    <row r="9" spans="1:8" s="4" customFormat="1" ht="20.100000000000001" customHeight="1" x14ac:dyDescent="0.25">
      <c r="A9" s="53">
        <v>42211</v>
      </c>
      <c r="B9" s="54" t="s">
        <v>202</v>
      </c>
      <c r="C9" s="55">
        <v>149464</v>
      </c>
      <c r="D9" s="55">
        <v>150042</v>
      </c>
      <c r="E9" s="55">
        <v>121443.86</v>
      </c>
      <c r="F9" s="55">
        <v>197175</v>
      </c>
      <c r="G9" s="55">
        <f t="shared" ref="G9" si="12">F9-D9</f>
        <v>47133</v>
      </c>
      <c r="H9" s="56">
        <f t="shared" si="3"/>
        <v>131.41320430279521</v>
      </c>
    </row>
    <row r="10" spans="1:8" s="4" customFormat="1" ht="20.100000000000001" customHeight="1" x14ac:dyDescent="0.25">
      <c r="A10" s="53">
        <v>42212</v>
      </c>
      <c r="B10" s="54" t="s">
        <v>203</v>
      </c>
      <c r="C10" s="55">
        <v>38080</v>
      </c>
      <c r="D10" s="55">
        <v>4780</v>
      </c>
      <c r="E10" s="55">
        <v>342.25</v>
      </c>
      <c r="F10" s="55">
        <v>41825</v>
      </c>
      <c r="G10" s="55">
        <f t="shared" ref="G10:G38" si="13">F10-D10</f>
        <v>37045</v>
      </c>
      <c r="H10" s="56">
        <f t="shared" si="3"/>
        <v>875</v>
      </c>
    </row>
    <row r="11" spans="1:8" s="4" customFormat="1" ht="20.100000000000001" customHeight="1" x14ac:dyDescent="0.25">
      <c r="A11" s="53">
        <v>422120</v>
      </c>
      <c r="B11" s="54" t="s">
        <v>204</v>
      </c>
      <c r="C11" s="55">
        <v>0</v>
      </c>
      <c r="D11" s="55">
        <v>0</v>
      </c>
      <c r="E11" s="55">
        <v>80.92</v>
      </c>
      <c r="F11" s="55">
        <v>0</v>
      </c>
      <c r="G11" s="55">
        <f t="shared" si="13"/>
        <v>0</v>
      </c>
      <c r="H11" s="56" t="e">
        <f t="shared" si="3"/>
        <v>#DIV/0!</v>
      </c>
    </row>
    <row r="12" spans="1:8" s="4" customFormat="1" ht="20.100000000000001" customHeight="1" x14ac:dyDescent="0.25">
      <c r="A12" s="53">
        <v>42219</v>
      </c>
      <c r="B12" s="54" t="s">
        <v>205</v>
      </c>
      <c r="C12" s="55">
        <v>0</v>
      </c>
      <c r="D12" s="55">
        <v>0</v>
      </c>
      <c r="E12" s="55">
        <v>0</v>
      </c>
      <c r="F12" s="55">
        <v>0</v>
      </c>
      <c r="G12" s="55">
        <f t="shared" si="13"/>
        <v>0</v>
      </c>
      <c r="H12" s="56" t="e">
        <f t="shared" si="3"/>
        <v>#DIV/0!</v>
      </c>
    </row>
    <row r="13" spans="1:8" s="4" customFormat="1" ht="20.100000000000001" customHeight="1" x14ac:dyDescent="0.25">
      <c r="A13" s="49">
        <v>4222</v>
      </c>
      <c r="B13" s="50" t="s">
        <v>233</v>
      </c>
      <c r="C13" s="51">
        <f t="shared" ref="C13:H13" si="14">C14</f>
        <v>0</v>
      </c>
      <c r="D13" s="51">
        <f t="shared" si="14"/>
        <v>0</v>
      </c>
      <c r="E13" s="51">
        <f t="shared" si="14"/>
        <v>1</v>
      </c>
      <c r="F13" s="51">
        <f t="shared" si="14"/>
        <v>0</v>
      </c>
      <c r="G13" s="51">
        <f t="shared" si="14"/>
        <v>0</v>
      </c>
      <c r="H13" s="51" t="e">
        <f t="shared" si="14"/>
        <v>#DIV/0!</v>
      </c>
    </row>
    <row r="14" spans="1:8" s="4" customFormat="1" ht="20.100000000000001" customHeight="1" x14ac:dyDescent="0.25">
      <c r="A14" s="53">
        <v>42222</v>
      </c>
      <c r="B14" s="54" t="s">
        <v>232</v>
      </c>
      <c r="C14" s="55">
        <v>0</v>
      </c>
      <c r="D14" s="55">
        <v>0</v>
      </c>
      <c r="E14" s="55">
        <v>1</v>
      </c>
      <c r="F14" s="55">
        <v>0</v>
      </c>
      <c r="G14" s="55">
        <f t="shared" si="13"/>
        <v>0</v>
      </c>
      <c r="H14" s="56" t="e">
        <f t="shared" si="3"/>
        <v>#DIV/0!</v>
      </c>
    </row>
    <row r="15" spans="1:8" s="4" customFormat="1" ht="20.100000000000001" customHeight="1" x14ac:dyDescent="0.25">
      <c r="A15" s="49">
        <v>4223</v>
      </c>
      <c r="B15" s="50" t="s">
        <v>206</v>
      </c>
      <c r="C15" s="51">
        <f>SUM(C16:C19)</f>
        <v>199400</v>
      </c>
      <c r="D15" s="51">
        <f t="shared" ref="D15:G15" si="15">SUM(D16:D19)</f>
        <v>0</v>
      </c>
      <c r="E15" s="51">
        <f t="shared" si="15"/>
        <v>1352.46</v>
      </c>
      <c r="F15" s="51">
        <f t="shared" si="15"/>
        <v>53780</v>
      </c>
      <c r="G15" s="51">
        <f t="shared" si="15"/>
        <v>53780</v>
      </c>
      <c r="H15" s="52" t="e">
        <f t="shared" si="3"/>
        <v>#DIV/0!</v>
      </c>
    </row>
    <row r="16" spans="1:8" s="4" customFormat="1" ht="20.100000000000001" customHeight="1" x14ac:dyDescent="0.25">
      <c r="A16" s="53">
        <v>42231</v>
      </c>
      <c r="B16" s="54" t="s">
        <v>207</v>
      </c>
      <c r="C16" s="55">
        <v>0</v>
      </c>
      <c r="D16" s="55">
        <v>0</v>
      </c>
      <c r="E16" s="55">
        <v>0</v>
      </c>
      <c r="F16" s="55">
        <v>0</v>
      </c>
      <c r="G16" s="55">
        <f t="shared" si="13"/>
        <v>0</v>
      </c>
      <c r="H16" s="56" t="e">
        <f t="shared" si="3"/>
        <v>#DIV/0!</v>
      </c>
    </row>
    <row r="17" spans="1:8" s="4" customFormat="1" ht="20.100000000000001" customHeight="1" x14ac:dyDescent="0.25">
      <c r="A17" s="53">
        <v>42232</v>
      </c>
      <c r="B17" s="54" t="s">
        <v>208</v>
      </c>
      <c r="C17" s="55">
        <v>0</v>
      </c>
      <c r="D17" s="55">
        <v>0</v>
      </c>
      <c r="E17" s="55">
        <v>0</v>
      </c>
      <c r="F17" s="55">
        <v>0</v>
      </c>
      <c r="G17" s="55">
        <f t="shared" si="13"/>
        <v>0</v>
      </c>
      <c r="H17" s="56" t="e">
        <f t="shared" si="3"/>
        <v>#DIV/0!</v>
      </c>
    </row>
    <row r="18" spans="1:8" s="4" customFormat="1" ht="20.100000000000001" customHeight="1" x14ac:dyDescent="0.25">
      <c r="A18" s="53">
        <v>42234</v>
      </c>
      <c r="B18" s="54" t="s">
        <v>209</v>
      </c>
      <c r="C18" s="55">
        <v>0</v>
      </c>
      <c r="D18" s="55">
        <v>0</v>
      </c>
      <c r="E18" s="55">
        <v>0</v>
      </c>
      <c r="F18" s="55">
        <v>0</v>
      </c>
      <c r="G18" s="55">
        <f t="shared" si="13"/>
        <v>0</v>
      </c>
      <c r="H18" s="56" t="e">
        <f t="shared" si="3"/>
        <v>#DIV/0!</v>
      </c>
    </row>
    <row r="19" spans="1:8" s="4" customFormat="1" ht="20.100000000000001" customHeight="1" x14ac:dyDescent="0.25">
      <c r="A19" s="53">
        <v>42239</v>
      </c>
      <c r="B19" s="54" t="s">
        <v>210</v>
      </c>
      <c r="C19" s="55">
        <v>199400</v>
      </c>
      <c r="D19" s="55">
        <v>0</v>
      </c>
      <c r="E19" s="55">
        <v>1352.46</v>
      </c>
      <c r="F19" s="55">
        <v>53780</v>
      </c>
      <c r="G19" s="55">
        <f t="shared" si="13"/>
        <v>53780</v>
      </c>
      <c r="H19" s="56" t="e">
        <f t="shared" si="3"/>
        <v>#DIV/0!</v>
      </c>
    </row>
    <row r="20" spans="1:8" s="4" customFormat="1" ht="20.100000000000001" customHeight="1" x14ac:dyDescent="0.25">
      <c r="A20" s="49">
        <v>4224</v>
      </c>
      <c r="B20" s="50" t="s">
        <v>211</v>
      </c>
      <c r="C20" s="51">
        <f t="shared" ref="C20:G20" si="16">SUM(C21:C23)</f>
        <v>376215</v>
      </c>
      <c r="D20" s="51">
        <f t="shared" si="16"/>
        <v>932890</v>
      </c>
      <c r="E20" s="51">
        <f t="shared" si="16"/>
        <v>156576.62</v>
      </c>
      <c r="F20" s="51">
        <f t="shared" si="16"/>
        <v>909050</v>
      </c>
      <c r="G20" s="51">
        <f t="shared" si="16"/>
        <v>-23840</v>
      </c>
      <c r="H20" s="52">
        <f t="shared" si="3"/>
        <v>97.444500423415406</v>
      </c>
    </row>
    <row r="21" spans="1:8" s="4" customFormat="1" ht="20.100000000000001" customHeight="1" x14ac:dyDescent="0.25">
      <c r="A21" s="53">
        <v>42241</v>
      </c>
      <c r="B21" s="54" t="s">
        <v>212</v>
      </c>
      <c r="C21" s="55">
        <v>100000</v>
      </c>
      <c r="D21" s="55">
        <v>73125</v>
      </c>
      <c r="E21" s="55">
        <v>3498.31</v>
      </c>
      <c r="F21" s="55">
        <v>8370</v>
      </c>
      <c r="G21" s="55">
        <f t="shared" si="13"/>
        <v>-64755</v>
      </c>
      <c r="H21" s="56">
        <f t="shared" si="3"/>
        <v>11.446153846153846</v>
      </c>
    </row>
    <row r="22" spans="1:8" s="4" customFormat="1" ht="20.100000000000001" customHeight="1" x14ac:dyDescent="0.25">
      <c r="A22" s="53">
        <v>422411</v>
      </c>
      <c r="B22" s="54" t="s">
        <v>213</v>
      </c>
      <c r="C22" s="55">
        <v>0</v>
      </c>
      <c r="D22" s="55">
        <v>0</v>
      </c>
      <c r="E22" s="55">
        <v>67087.5</v>
      </c>
      <c r="F22" s="55">
        <v>0</v>
      </c>
      <c r="G22" s="55">
        <f t="shared" si="13"/>
        <v>0</v>
      </c>
      <c r="H22" s="56" t="e">
        <f t="shared" si="3"/>
        <v>#DIV/0!</v>
      </c>
    </row>
    <row r="23" spans="1:8" s="4" customFormat="1" ht="20.100000000000001" customHeight="1" x14ac:dyDescent="0.25">
      <c r="A23" s="53">
        <v>42242</v>
      </c>
      <c r="B23" s="54" t="s">
        <v>214</v>
      </c>
      <c r="C23" s="55">
        <v>276215</v>
      </c>
      <c r="D23" s="55">
        <v>859765</v>
      </c>
      <c r="E23" s="55">
        <v>85990.81</v>
      </c>
      <c r="F23" s="55">
        <f>180680+720000</f>
        <v>900680</v>
      </c>
      <c r="G23" s="55">
        <f t="shared" si="13"/>
        <v>40915</v>
      </c>
      <c r="H23" s="56">
        <f t="shared" si="3"/>
        <v>104.7588585252947</v>
      </c>
    </row>
    <row r="24" spans="1:8" s="4" customFormat="1" ht="20.100000000000001" customHeight="1" x14ac:dyDescent="0.25">
      <c r="A24" s="49">
        <v>4225</v>
      </c>
      <c r="B24" s="50" t="s">
        <v>215</v>
      </c>
      <c r="C24" s="51">
        <f t="shared" ref="C24:H24" si="17">SUM(C25:C27)</f>
        <v>0</v>
      </c>
      <c r="D24" s="51">
        <f t="shared" si="17"/>
        <v>0</v>
      </c>
      <c r="E24" s="51">
        <f t="shared" si="17"/>
        <v>2475.33</v>
      </c>
      <c r="F24" s="51">
        <f t="shared" si="17"/>
        <v>0</v>
      </c>
      <c r="G24" s="51">
        <f t="shared" si="17"/>
        <v>0</v>
      </c>
      <c r="H24" s="51" t="e">
        <f t="shared" si="17"/>
        <v>#DIV/0!</v>
      </c>
    </row>
    <row r="25" spans="1:8" s="4" customFormat="1" ht="20.100000000000001" customHeight="1" x14ac:dyDescent="0.25">
      <c r="A25" s="53">
        <v>42251</v>
      </c>
      <c r="B25" s="54" t="s">
        <v>216</v>
      </c>
      <c r="C25" s="55">
        <v>0</v>
      </c>
      <c r="D25" s="55">
        <v>0</v>
      </c>
      <c r="E25" s="57">
        <v>0</v>
      </c>
      <c r="F25" s="55">
        <v>0</v>
      </c>
      <c r="G25" s="55">
        <f t="shared" si="13"/>
        <v>0</v>
      </c>
      <c r="H25" s="56" t="e">
        <f t="shared" si="3"/>
        <v>#DIV/0!</v>
      </c>
    </row>
    <row r="26" spans="1:8" s="4" customFormat="1" ht="20.100000000000001" customHeight="1" x14ac:dyDescent="0.25">
      <c r="A26" s="53">
        <v>42252</v>
      </c>
      <c r="B26" s="54" t="s">
        <v>217</v>
      </c>
      <c r="C26" s="55">
        <v>0</v>
      </c>
      <c r="D26" s="55">
        <v>0</v>
      </c>
      <c r="E26" s="57">
        <v>2475.33</v>
      </c>
      <c r="F26" s="55">
        <v>0</v>
      </c>
      <c r="G26" s="55">
        <f t="shared" si="13"/>
        <v>0</v>
      </c>
      <c r="H26" s="56" t="e">
        <f t="shared" si="3"/>
        <v>#DIV/0!</v>
      </c>
    </row>
    <row r="27" spans="1:8" s="4" customFormat="1" ht="20.100000000000001" customHeight="1" x14ac:dyDescent="0.25">
      <c r="A27" s="53">
        <v>42259</v>
      </c>
      <c r="B27" s="54" t="s">
        <v>218</v>
      </c>
      <c r="C27" s="55">
        <v>0</v>
      </c>
      <c r="D27" s="55">
        <v>0</v>
      </c>
      <c r="E27" s="57">
        <v>0</v>
      </c>
      <c r="F27" s="55">
        <v>0</v>
      </c>
      <c r="G27" s="55">
        <f t="shared" si="13"/>
        <v>0</v>
      </c>
      <c r="H27" s="56" t="e">
        <f t="shared" si="3"/>
        <v>#DIV/0!</v>
      </c>
    </row>
    <row r="28" spans="1:8" s="4" customFormat="1" ht="20.100000000000001" customHeight="1" x14ac:dyDescent="0.25">
      <c r="A28" s="49">
        <v>4227</v>
      </c>
      <c r="B28" s="50" t="s">
        <v>219</v>
      </c>
      <c r="C28" s="51">
        <f t="shared" ref="C28:H28" si="18">SUM(C29:C31)</f>
        <v>28000</v>
      </c>
      <c r="D28" s="51">
        <f t="shared" si="18"/>
        <v>20000</v>
      </c>
      <c r="E28" s="51">
        <f t="shared" si="18"/>
        <v>18010.71</v>
      </c>
      <c r="F28" s="51">
        <f t="shared" si="18"/>
        <v>8000</v>
      </c>
      <c r="G28" s="51">
        <f t="shared" si="18"/>
        <v>-12000</v>
      </c>
      <c r="H28" s="51" t="e">
        <f t="shared" si="18"/>
        <v>#DIV/0!</v>
      </c>
    </row>
    <row r="29" spans="1:8" s="4" customFormat="1" ht="20.100000000000001" customHeight="1" x14ac:dyDescent="0.25">
      <c r="A29" s="53">
        <v>42271</v>
      </c>
      <c r="B29" s="54" t="s">
        <v>220</v>
      </c>
      <c r="C29" s="55">
        <v>0</v>
      </c>
      <c r="D29" s="55">
        <v>0</v>
      </c>
      <c r="E29" s="55">
        <v>0</v>
      </c>
      <c r="F29" s="55">
        <v>0</v>
      </c>
      <c r="G29" s="55">
        <f t="shared" si="13"/>
        <v>0</v>
      </c>
      <c r="H29" s="56" t="e">
        <f t="shared" si="3"/>
        <v>#DIV/0!</v>
      </c>
    </row>
    <row r="30" spans="1:8" s="4" customFormat="1" ht="20.100000000000001" customHeight="1" x14ac:dyDescent="0.25">
      <c r="A30" s="53">
        <v>42272</v>
      </c>
      <c r="B30" s="54" t="s">
        <v>221</v>
      </c>
      <c r="C30" s="55">
        <v>0</v>
      </c>
      <c r="D30" s="55">
        <v>0</v>
      </c>
      <c r="E30" s="55">
        <v>0</v>
      </c>
      <c r="F30" s="55">
        <v>0</v>
      </c>
      <c r="G30" s="55">
        <f t="shared" si="13"/>
        <v>0</v>
      </c>
      <c r="H30" s="56" t="e">
        <f t="shared" si="3"/>
        <v>#DIV/0!</v>
      </c>
    </row>
    <row r="31" spans="1:8" s="4" customFormat="1" ht="20.100000000000001" customHeight="1" x14ac:dyDescent="0.25">
      <c r="A31" s="53">
        <v>42273</v>
      </c>
      <c r="B31" s="54" t="s">
        <v>222</v>
      </c>
      <c r="C31" s="55">
        <v>28000</v>
      </c>
      <c r="D31" s="55">
        <v>20000</v>
      </c>
      <c r="E31" s="55">
        <v>18010.71</v>
      </c>
      <c r="F31" s="55">
        <v>8000</v>
      </c>
      <c r="G31" s="55">
        <f t="shared" si="13"/>
        <v>-12000</v>
      </c>
      <c r="H31" s="56">
        <f t="shared" si="3"/>
        <v>40</v>
      </c>
    </row>
    <row r="32" spans="1:8" s="4" customFormat="1" ht="20.100000000000001" customHeight="1" x14ac:dyDescent="0.25">
      <c r="A32" s="45">
        <v>426</v>
      </c>
      <c r="B32" s="46" t="s">
        <v>223</v>
      </c>
      <c r="C32" s="47">
        <f t="shared" ref="C32:F33" si="19">C33</f>
        <v>41201</v>
      </c>
      <c r="D32" s="47">
        <f t="shared" si="19"/>
        <v>8000</v>
      </c>
      <c r="E32" s="47">
        <f t="shared" si="19"/>
        <v>8000</v>
      </c>
      <c r="F32" s="47">
        <f t="shared" si="19"/>
        <v>11950</v>
      </c>
      <c r="G32" s="47">
        <f t="shared" si="13"/>
        <v>3950</v>
      </c>
      <c r="H32" s="48">
        <f t="shared" si="3"/>
        <v>149.375</v>
      </c>
    </row>
    <row r="33" spans="1:8" s="4" customFormat="1" ht="20.100000000000001" customHeight="1" x14ac:dyDescent="0.25">
      <c r="A33" s="49">
        <v>4262</v>
      </c>
      <c r="B33" s="50" t="s">
        <v>224</v>
      </c>
      <c r="C33" s="51">
        <f t="shared" si="19"/>
        <v>41201</v>
      </c>
      <c r="D33" s="51">
        <f t="shared" si="19"/>
        <v>8000</v>
      </c>
      <c r="E33" s="51">
        <f t="shared" si="19"/>
        <v>8000</v>
      </c>
      <c r="F33" s="51">
        <f t="shared" si="19"/>
        <v>11950</v>
      </c>
      <c r="G33" s="51">
        <f t="shared" si="13"/>
        <v>3950</v>
      </c>
      <c r="H33" s="52">
        <f t="shared" si="3"/>
        <v>149.375</v>
      </c>
    </row>
    <row r="34" spans="1:8" s="4" customFormat="1" ht="19.5" customHeight="1" x14ac:dyDescent="0.25">
      <c r="A34" s="53">
        <v>42621</v>
      </c>
      <c r="B34" s="54" t="s">
        <v>224</v>
      </c>
      <c r="C34" s="55">
        <v>41201</v>
      </c>
      <c r="D34" s="55">
        <v>8000</v>
      </c>
      <c r="E34" s="55">
        <v>8000</v>
      </c>
      <c r="F34" s="55">
        <v>11950</v>
      </c>
      <c r="G34" s="55">
        <f t="shared" si="13"/>
        <v>3950</v>
      </c>
      <c r="H34" s="56">
        <f t="shared" si="3"/>
        <v>149.375</v>
      </c>
    </row>
    <row r="35" spans="1:8" s="4" customFormat="1" ht="20.100000000000001" customHeight="1" x14ac:dyDescent="0.25">
      <c r="A35" s="41">
        <v>45</v>
      </c>
      <c r="B35" s="58" t="s">
        <v>235</v>
      </c>
      <c r="C35" s="43">
        <f>C36</f>
        <v>125000</v>
      </c>
      <c r="D35" s="43">
        <f t="shared" ref="D35:F36" si="20">D36</f>
        <v>68750</v>
      </c>
      <c r="E35" s="43">
        <f t="shared" si="20"/>
        <v>0</v>
      </c>
      <c r="F35" s="43">
        <f t="shared" si="20"/>
        <v>273900</v>
      </c>
      <c r="G35" s="43">
        <f t="shared" si="13"/>
        <v>205150</v>
      </c>
      <c r="H35" s="43">
        <f t="shared" si="3"/>
        <v>398.4</v>
      </c>
    </row>
    <row r="36" spans="1:8" s="4" customFormat="1" ht="20.100000000000001" customHeight="1" x14ac:dyDescent="0.25">
      <c r="A36" s="45">
        <v>451</v>
      </c>
      <c r="B36" s="59" t="s">
        <v>236</v>
      </c>
      <c r="C36" s="47">
        <f>C37</f>
        <v>125000</v>
      </c>
      <c r="D36" s="47">
        <f t="shared" si="20"/>
        <v>68750</v>
      </c>
      <c r="E36" s="47">
        <f t="shared" si="20"/>
        <v>0</v>
      </c>
      <c r="F36" s="47">
        <f t="shared" si="20"/>
        <v>273900</v>
      </c>
      <c r="G36" s="47">
        <f t="shared" si="13"/>
        <v>205150</v>
      </c>
      <c r="H36" s="47">
        <f t="shared" si="3"/>
        <v>398.4</v>
      </c>
    </row>
    <row r="37" spans="1:8" s="4" customFormat="1" ht="20.100000000000001" customHeight="1" x14ac:dyDescent="0.25">
      <c r="A37" s="49">
        <v>4511</v>
      </c>
      <c r="B37" s="60" t="s">
        <v>236</v>
      </c>
      <c r="C37" s="51">
        <f>SUM(C38:C39)</f>
        <v>125000</v>
      </c>
      <c r="D37" s="51">
        <f t="shared" ref="D37:F37" si="21">SUM(D38:D39)</f>
        <v>68750</v>
      </c>
      <c r="E37" s="51">
        <f t="shared" si="21"/>
        <v>0</v>
      </c>
      <c r="F37" s="51">
        <f t="shared" si="21"/>
        <v>273900</v>
      </c>
      <c r="G37" s="51">
        <f t="shared" si="13"/>
        <v>205150</v>
      </c>
      <c r="H37" s="51">
        <f t="shared" si="3"/>
        <v>398.4</v>
      </c>
    </row>
    <row r="38" spans="1:8" s="4" customFormat="1" ht="20.100000000000001" customHeight="1" x14ac:dyDescent="0.25">
      <c r="A38" s="53">
        <v>45111</v>
      </c>
      <c r="B38" s="61" t="s">
        <v>236</v>
      </c>
      <c r="C38" s="55">
        <v>125000</v>
      </c>
      <c r="D38" s="55">
        <v>68750</v>
      </c>
      <c r="E38" s="55">
        <v>0</v>
      </c>
      <c r="F38" s="55">
        <v>23900</v>
      </c>
      <c r="G38" s="55">
        <f t="shared" si="13"/>
        <v>-44850</v>
      </c>
      <c r="H38" s="56">
        <f t="shared" si="3"/>
        <v>34.763636363636365</v>
      </c>
    </row>
    <row r="39" spans="1:8" ht="20.100000000000001" customHeight="1" x14ac:dyDescent="0.2">
      <c r="A39" s="62">
        <v>451111</v>
      </c>
      <c r="B39" s="63" t="s">
        <v>290</v>
      </c>
      <c r="C39" s="55">
        <v>0</v>
      </c>
      <c r="D39" s="55">
        <v>0</v>
      </c>
      <c r="E39" s="64">
        <v>0</v>
      </c>
      <c r="F39" s="64">
        <v>250000</v>
      </c>
      <c r="G39" s="64">
        <v>-44850</v>
      </c>
      <c r="H39" s="65">
        <v>34.763636363636365</v>
      </c>
    </row>
  </sheetData>
  <mergeCells count="1">
    <mergeCell ref="A1:H1"/>
  </mergeCells>
  <pageMargins left="0.70866141732283472" right="0.70866141732283472" top="0.74803149606299213" bottom="0.55118110236220474" header="0.31496062992125984" footer="0.31496062992125984"/>
  <pageSetup paperSize="8" scale="78" fitToHeight="0" orientation="portrait" r:id="rId1"/>
  <headerFooter>
    <oddHeader>&amp;LUpravno vijeće
17.12.2025&amp;CFinancijski plan prihoda i rashoda za 2025. godinu&amp;R70. sjednica
Točka 4. dnevnog reda</oddHeader>
    <oddFooter>&amp;LNastavni zavod za javno zdravstvo "Dr. Andrija Štampar"&amp;C&amp;A&amp;R&amp;P/&amp;N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Prihodi 6</vt:lpstr>
      <vt:lpstr>Rashodi 3</vt:lpstr>
      <vt:lpstr>Rashodi 4</vt:lpstr>
      <vt:lpstr>'Prihodi 6'!Ispis_naslova</vt:lpstr>
      <vt:lpstr>'Rashodi 3'!Ispis_naslova</vt:lpstr>
      <vt:lpstr>'Rashodi 4'!Ispis_naslova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Mikuš</dc:creator>
  <cp:lastModifiedBy>Ana Mikuš</cp:lastModifiedBy>
  <cp:lastPrinted>2025-12-12T14:55:48Z</cp:lastPrinted>
  <dcterms:created xsi:type="dcterms:W3CDTF">2021-12-18T18:47:50Z</dcterms:created>
  <dcterms:modified xsi:type="dcterms:W3CDTF">2025-12-12T14:55:51Z</dcterms:modified>
</cp:coreProperties>
</file>