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stampar-my.sharepoint.com/personal/skovacevic_stampar_hr/Documents/Dokumenti/SANJA/2026/Plan 2026/"/>
    </mc:Choice>
  </mc:AlternateContent>
  <xr:revisionPtr revIDLastSave="1" documentId="8_{8BEF3BDD-90C2-4614-8A46-89CAA4D5A1FE}" xr6:coauthVersionLast="47" xr6:coauthVersionMax="47" xr10:uidLastSave="{EDCBBF69-06E7-4771-8811-018CBF6958C3}"/>
  <bookViews>
    <workbookView xWindow="-120" yWindow="-120" windowWidth="29040" windowHeight="15720" xr2:uid="{00000000-000D-0000-FFFF-FFFF00000000}"/>
  </bookViews>
  <sheets>
    <sheet name="PLAN 2026" sheetId="2" r:id="rId1"/>
    <sheet name="Nerealizirano 2025-&gt;2026" sheetId="3" r:id="rId2"/>
  </sheets>
  <definedNames>
    <definedName name="_xlnm._FilterDatabase" localSheetId="0" hidden="1">'PLAN 2026'!$A$2:$N$40</definedName>
    <definedName name="_xlnm.Print_Titles" localSheetId="0">'PLAN 2026'!$4:$4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3" l="1"/>
  <c r="L3" i="3"/>
  <c r="J3" i="3"/>
  <c r="K5" i="3"/>
  <c r="L5" i="3"/>
  <c r="J5" i="3"/>
  <c r="K7" i="3"/>
  <c r="L7" i="3"/>
  <c r="J7" i="3"/>
  <c r="J5" i="2"/>
  <c r="L9" i="2"/>
  <c r="L8" i="2"/>
  <c r="L7" i="2"/>
  <c r="L6" i="2"/>
  <c r="L12" i="2"/>
  <c r="L13" i="2"/>
  <c r="L11" i="2"/>
  <c r="L25" i="2"/>
  <c r="K20" i="2"/>
  <c r="L20" i="2"/>
  <c r="K21" i="2"/>
  <c r="L21" i="2"/>
  <c r="K22" i="2"/>
  <c r="L22" i="2"/>
  <c r="K23" i="2"/>
  <c r="L23" i="2"/>
  <c r="K24" i="2"/>
  <c r="L24" i="2"/>
  <c r="J38" i="2"/>
  <c r="J36" i="2"/>
  <c r="J34" i="2"/>
  <c r="J33" i="2"/>
  <c r="J31" i="2"/>
  <c r="J25" i="2"/>
  <c r="J19" i="2" s="1"/>
  <c r="J17" i="2"/>
  <c r="J14" i="2"/>
  <c r="J10" i="2"/>
  <c r="J3" i="2"/>
  <c r="L5" i="2" l="1"/>
  <c r="L19" i="2"/>
  <c r="L10" i="2"/>
  <c r="K13" i="2"/>
  <c r="K12" i="2"/>
  <c r="K8" i="2"/>
  <c r="K9" i="2"/>
  <c r="L39" i="2"/>
  <c r="L38" i="2" s="1"/>
  <c r="L37" i="2"/>
  <c r="L36" i="2" s="1"/>
  <c r="L32" i="2"/>
  <c r="L31" i="2" s="1"/>
  <c r="L35" i="2"/>
  <c r="L34" i="2" s="1"/>
  <c r="L33" i="2" s="1"/>
  <c r="L18" i="2"/>
  <c r="L17" i="2" s="1"/>
  <c r="L16" i="2"/>
  <c r="L15" i="2"/>
  <c r="L9" i="3"/>
  <c r="L10" i="3"/>
  <c r="L11" i="3"/>
  <c r="L8" i="3"/>
  <c r="J12" i="3"/>
  <c r="L6" i="3"/>
  <c r="K29" i="2"/>
  <c r="K32" i="2"/>
  <c r="K31" i="2" s="1"/>
  <c r="K35" i="2"/>
  <c r="K34" i="2" s="1"/>
  <c r="K33" i="2" s="1"/>
  <c r="K27" i="2"/>
  <c r="K28" i="2"/>
  <c r="K30" i="2"/>
  <c r="K26" i="2"/>
  <c r="K39" i="2"/>
  <c r="K38" i="2" s="1"/>
  <c r="K37" i="2"/>
  <c r="K36" i="2" s="1"/>
  <c r="K9" i="3"/>
  <c r="K10" i="3"/>
  <c r="K11" i="3"/>
  <c r="K8" i="3"/>
  <c r="K18" i="2"/>
  <c r="K17" i="2" s="1"/>
  <c r="K16" i="2"/>
  <c r="K15" i="2"/>
  <c r="K6" i="3"/>
  <c r="K11" i="2"/>
  <c r="K7" i="2"/>
  <c r="K6" i="2"/>
  <c r="K25" i="2" l="1"/>
  <c r="K19" i="2" s="1"/>
  <c r="K10" i="2"/>
  <c r="L14" i="2"/>
  <c r="L3" i="2"/>
  <c r="K3" i="2"/>
  <c r="K5" i="2"/>
  <c r="K14" i="2"/>
  <c r="L40" i="2"/>
  <c r="K40" i="2" l="1"/>
  <c r="K1" i="2" s="1"/>
  <c r="L1" i="2"/>
  <c r="J40" i="2"/>
  <c r="J1" i="2" s="1"/>
  <c r="J1" i="3" l="1"/>
  <c r="L12" i="3" l="1"/>
  <c r="K12" i="3" l="1"/>
  <c r="L1" i="3" l="1"/>
  <c r="K1" i="3"/>
</calcChain>
</file>

<file path=xl/sharedStrings.xml><?xml version="1.0" encoding="utf-8"?>
<sst xmlns="http://schemas.openxmlformats.org/spreadsheetml/2006/main" count="197" uniqueCount="100">
  <si>
    <t>UKUPNO</t>
  </si>
  <si>
    <t>CPV OZNAKA</t>
  </si>
  <si>
    <t>VRSTA POSTUPKA NABAVE</t>
  </si>
  <si>
    <t>PLANIRA LI SE PREDMET NABAVE PODIJELITI NA GRUPE</t>
  </si>
  <si>
    <t>UGOVOR O JAVNOJ NABAVI / OKVIRNI SPORAZUM</t>
  </si>
  <si>
    <t>PLANIRANI POČETAK POSTUPKA</t>
  </si>
  <si>
    <t>PLAN. TRAJANJE UG. JN / OS</t>
  </si>
  <si>
    <t>OZNAKA POZICIJE FINANC. PLANA</t>
  </si>
  <si>
    <t>PREDMET NABAVE</t>
  </si>
  <si>
    <t>NAPOMENA</t>
  </si>
  <si>
    <t>NE</t>
  </si>
  <si>
    <t>ZAVOD</t>
  </si>
  <si>
    <t>RAČUNALA I RAČUNALNA OPREMA</t>
  </si>
  <si>
    <t>DA</t>
  </si>
  <si>
    <t xml:space="preserve">UREDSKI NAMJEŠTAJ </t>
  </si>
  <si>
    <t>OTVORENI POSTUPAK</t>
  </si>
  <si>
    <t>ULAGANJA U RAČUNALNE PROGRAME</t>
  </si>
  <si>
    <t>39130000-2</t>
  </si>
  <si>
    <t>UGOVOR</t>
  </si>
  <si>
    <t>JEDNOSTAVNA NABAVA</t>
  </si>
  <si>
    <t>MIKROBIOLOGIJA</t>
  </si>
  <si>
    <t>LABORATORIJSKA OPREMA</t>
  </si>
  <si>
    <t xml:space="preserve">MEDICINSKA OPREMA </t>
  </si>
  <si>
    <t>38000000-5</t>
  </si>
  <si>
    <t>LABORATORIJSKI HLADNJACI I LEDENICE</t>
  </si>
  <si>
    <t>60 DANA</t>
  </si>
  <si>
    <t>NAVOD FINANCIRA LI SE UGOVOR IZ FONDOVA EU</t>
  </si>
  <si>
    <t>UREDSKI STOLCI</t>
  </si>
  <si>
    <t>EVIDENCIJSKI BROJ NABAVE</t>
  </si>
  <si>
    <t>UREĐAJI, STROJEVI I OPREMA ZA OSTALE NAMJENE</t>
  </si>
  <si>
    <t>DODATNA ULAGANJA NA GRAĐEVINSKIM OBJEKTIMA</t>
  </si>
  <si>
    <t>NABAVA MEDICINSKOG INVENTARA</t>
  </si>
  <si>
    <t>EKOLOGIJA</t>
  </si>
  <si>
    <t>33100000-1</t>
  </si>
  <si>
    <t>30237000-9</t>
  </si>
  <si>
    <t>E DIGITALNI GODIŠNJI</t>
  </si>
  <si>
    <t>KLIZNA VRATA ZGRADA A PRIZEMLJE SPOJNI HODNIK</t>
  </si>
  <si>
    <t>PROVODI GRAD ZAGREB KAO SREDIŠNJE TIJELO ZA NABAVU</t>
  </si>
  <si>
    <t>OSTALA OPREMA ZA ODRŽAVANJE I ZAŠTITU</t>
  </si>
  <si>
    <t>POTPUNO AUTOMATIZIRANI ELFA IMUNOANALIZATOR</t>
  </si>
  <si>
    <t>NABAVA I ISPORUKA MIKROPROCESORSKE PLINODOJAVNE CENTRALE</t>
  </si>
  <si>
    <t xml:space="preserve">33127000-6 </t>
  </si>
  <si>
    <t xml:space="preserve">35121000-8 </t>
  </si>
  <si>
    <t>44221230-6</t>
  </si>
  <si>
    <t>II.KVARTAL</t>
  </si>
  <si>
    <t>90 DANA</t>
  </si>
  <si>
    <t>II. KVARTAL</t>
  </si>
  <si>
    <t xml:space="preserve">INFORMATIČKI POTROŠNI HARDWARE (CIJELI ZAVOD) </t>
  </si>
  <si>
    <t>39110000-6</t>
  </si>
  <si>
    <t>72000000-5</t>
  </si>
  <si>
    <t xml:space="preserve">30121000-3 </t>
  </si>
  <si>
    <t xml:space="preserve">PROVODI GRAD ZAGREB KAO SREDIŠNJE TIJELO ZA NABAVU </t>
  </si>
  <si>
    <t xml:space="preserve">KOMORA S REGULACIJOM TOPLINE, VLAGE I UV LAMPOM </t>
  </si>
  <si>
    <t>TITRATOR ZA ANIONSKE, KATIONSKE I NEIONSKE TENZIDE</t>
  </si>
  <si>
    <t>MLIN ZA MLJEVENJE UZORAKA OTPADA</t>
  </si>
  <si>
    <t>POMOĆNA OPREMA ZA EKOLOGIJU, GRUPE:</t>
  </si>
  <si>
    <t>PLANIRANO TRAJANJE UGOVORA O JAVNOJ NABAVI / OKVIRNOG SPORAZUMA</t>
  </si>
  <si>
    <t>OZNAKA POZICIJE FINANCIJSKOG PLANA</t>
  </si>
  <si>
    <t xml:space="preserve">PROCIJENJENA VRIJEDNOST ZA 2024. GODINU </t>
  </si>
  <si>
    <t>PLANIRANA  VRIJEDNOST PREDMETA NABAVE (PDV UKLJUČEN)</t>
  </si>
  <si>
    <t xml:space="preserve">IZNOS TROŠKA U FINANCIJSKOM PLANU </t>
  </si>
  <si>
    <t>OPREMA ZA POTREBE SLUŽBE ZA ZDRAVSTVENU EKOLOGIJU, GRUPE:</t>
  </si>
  <si>
    <t>TERMOSTATI</t>
  </si>
  <si>
    <t>EMV-11-2025</t>
  </si>
  <si>
    <t>NABAVA POKRETNOG LABORATORIJA ZA ODREĐIVANJE KVALITETE ZRAKA</t>
  </si>
  <si>
    <t>EVV-01-2025</t>
  </si>
  <si>
    <t>III. KVARTAL</t>
  </si>
  <si>
    <t>6 MJESECI</t>
  </si>
  <si>
    <t>30230000-0</t>
  </si>
  <si>
    <t>PRINTERI SA SKENEROM</t>
  </si>
  <si>
    <t>UREĐAJI ZA KIBERNETIČKU SIGURNOST</t>
  </si>
  <si>
    <t>UREĐENJE POSTOJEĆIH PROSTORA NA LOKACIJI MIROGOJSKA CESTA, ZAGREB</t>
  </si>
  <si>
    <t>DODATNA ULAGANJA NA TUĐIM GRAĐEVINSKIM OBJEKTIMA RADI PRAVA KORIŠTENJA</t>
  </si>
  <si>
    <t xml:space="preserve">APARAT ZA PRIPRAVU MIKROBIOLOŠKIH PODLOGA </t>
  </si>
  <si>
    <t xml:space="preserve">APARAT ZA RAZLIJEVANJE MIKROBIOLOŠKIH PODLOGA S PRINTEROM </t>
  </si>
  <si>
    <t>MIKROSKOP S KAMEROM I TAMNIM POLJEM</t>
  </si>
  <si>
    <t>38514000-1</t>
  </si>
  <si>
    <t xml:space="preserve">ANALITIČKA VAGA </t>
  </si>
  <si>
    <t>UREĐAJ ZA ODREĐIVANJE CO2</t>
  </si>
  <si>
    <t xml:space="preserve">INKUBATOR </t>
  </si>
  <si>
    <t>NADOGRADNJA PROGRAMSKIH RJEŠENJA</t>
  </si>
  <si>
    <t xml:space="preserve">PLAN NABAVE DUGOTRAJNE NEFINANCIJSKE IMOVINE ZA 2026. GODINU </t>
  </si>
  <si>
    <t>PROCIJENJENA VRIJEDNOST ZA 2026. GODINU</t>
  </si>
  <si>
    <t>UREĐENJE PROSTORA AMBULANTI ZAVODA NA LOKACIJAMA VUKOVARSKA I ODRANSKA, ZAGREB</t>
  </si>
  <si>
    <t>PROVODI GRAD ZAGREB KAO SREDIŠNJE TIJELO ZA NABAVU, DECENTRALIZIRANA SREDSTVA?!</t>
  </si>
  <si>
    <t>ph METAR</t>
  </si>
  <si>
    <t>AUTOMATSKI UZORKIVAČ</t>
  </si>
  <si>
    <t>POPIS POSTUPAKA NABAVE DUGOTRAJNE NEFINANCIJSKE IMOVINE KOJI SU ZAVRŠENI U 2025. GODINI, A SKLOPLJENI UGOVORI IZVRŠIT ĆE SE U 2026. GODINI</t>
  </si>
  <si>
    <t>STOLNI SKENER ZA DIGITALIZACIJU</t>
  </si>
  <si>
    <t>30122200-2</t>
  </si>
  <si>
    <t>REGALI ZA ARHIVU</t>
  </si>
  <si>
    <t>39131100-0</t>
  </si>
  <si>
    <t xml:space="preserve"> SUSTAV VATRODOJAVE ZA ZGRADU C (3. KAT) I LOKACIJU C. ZUZORIĆ</t>
  </si>
  <si>
    <t>III.KVARTAL</t>
  </si>
  <si>
    <t>I.KVARTAL</t>
  </si>
  <si>
    <t>31730000</t>
  </si>
  <si>
    <t>38000000</t>
  </si>
  <si>
    <t>38540000</t>
  </si>
  <si>
    <t>45400000</t>
  </si>
  <si>
    <t>45262700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</si>
</sst>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0"/>
      <name val="Microsoft Sans Serif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9EDF7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2" fillId="4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4" fillId="0" borderId="0" xfId="0" applyFont="1"/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 wrapText="1"/>
    </xf>
    <xf numFmtId="3" fontId="2" fillId="4" borderId="4" xfId="0" applyNumberFormat="1" applyFont="1" applyFill="1" applyBorder="1" applyAlignment="1">
      <alignment horizontal="right" vertical="center"/>
    </xf>
    <xf numFmtId="0" fontId="3" fillId="4" borderId="9" xfId="0" applyFont="1" applyFill="1" applyBorder="1" applyAlignment="1">
      <alignment vertical="center" wrapText="1"/>
    </xf>
    <xf numFmtId="3" fontId="2" fillId="4" borderId="6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2" fillId="5" borderId="1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3" fontId="4" fillId="0" borderId="0" xfId="0" applyNumberFormat="1" applyFont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vertical="center" wrapText="1"/>
    </xf>
    <xf numFmtId="0" fontId="4" fillId="3" borderId="0" xfId="0" applyFont="1" applyFill="1"/>
    <xf numFmtId="3" fontId="4" fillId="3" borderId="0" xfId="0" applyNumberFormat="1" applyFont="1" applyFill="1"/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2" fillId="4" borderId="4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2">
    <cellStyle name="Normal 2" xfId="1" xr:uid="{00000000-0005-0000-0000-000000000000}"/>
    <cellStyle name="Normalno" xfId="0" builtinId="0"/>
  </cellStyles>
  <dxfs count="0"/>
  <tableStyles count="0" defaultTableStyle="TableStyleMedium2" defaultPivotStyle="PivotStyleLight16"/>
  <colors>
    <mruColors>
      <color rgb="FFE9EDF7"/>
      <color rgb="FFEAF3FA"/>
      <color rgb="FFDEF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N44"/>
  <sheetViews>
    <sheetView tabSelected="1" topLeftCell="A29" zoomScaleNormal="100" workbookViewId="0">
      <selection activeCell="I22" sqref="I22"/>
    </sheetView>
  </sheetViews>
  <sheetFormatPr defaultColWidth="9.140625" defaultRowHeight="12.75" x14ac:dyDescent="0.2"/>
  <cols>
    <col min="1" max="1" width="15.7109375" style="15" customWidth="1"/>
    <col min="2" max="3" width="15.7109375" style="29" customWidth="1"/>
    <col min="4" max="4" width="15.7109375" style="15" customWidth="1"/>
    <col min="5" max="5" width="20.7109375" style="15" customWidth="1"/>
    <col min="6" max="8" width="15.7109375" style="15" customWidth="1"/>
    <col min="9" max="9" width="60.7109375" style="15" customWidth="1"/>
    <col min="10" max="11" width="15.7109375" style="30" customWidth="1"/>
    <col min="12" max="12" width="15.7109375" style="36" customWidth="1"/>
    <col min="13" max="13" width="15.7109375" style="31" customWidth="1"/>
    <col min="14" max="14" width="30.7109375" style="15" customWidth="1"/>
    <col min="15" max="16384" width="9.140625" style="15"/>
  </cols>
  <sheetData>
    <row r="1" spans="1:14" s="21" customFormat="1" x14ac:dyDescent="0.2">
      <c r="B1" s="45"/>
      <c r="C1" s="45"/>
      <c r="J1" s="46">
        <f>J3-J40</f>
        <v>0</v>
      </c>
      <c r="K1" s="46">
        <f>K3-K40</f>
        <v>0</v>
      </c>
      <c r="L1" s="46">
        <f>L3-L40</f>
        <v>0</v>
      </c>
      <c r="M1" s="47"/>
    </row>
    <row r="2" spans="1:14" ht="24.95" customHeight="1" thickBot="1" x14ac:dyDescent="0.25">
      <c r="A2" s="86" t="s">
        <v>81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s="21" customFormat="1" ht="15" customHeight="1" thickTop="1" thickBot="1" x14ac:dyDescent="0.25">
      <c r="B3" s="45"/>
      <c r="C3" s="45"/>
      <c r="J3" s="46">
        <f>SUM(J6:J8)+SUM(J11:J13)+SUM(J15:J16)+J18+SUM(J20:J24)+SUM(J26:J30)+J32+J35+J37+J39+J9</f>
        <v>648000</v>
      </c>
      <c r="K3" s="46">
        <f>SUM(K6:K8)+SUM(K11:K13)+SUM(K15:K16)+K18+SUM(K20:K24)+SUM(K26:K30)+K32+K35+K37+K39+K9</f>
        <v>810000</v>
      </c>
      <c r="L3" s="46">
        <f>SUM(L6:L8)+SUM(L11:L13)+SUM(L15:L16)+L18+SUM(L20:L24)+SUM(L26:L30)+L32+L35+L37+L39+L9</f>
        <v>775680</v>
      </c>
      <c r="M3" s="46"/>
    </row>
    <row r="4" spans="1:14" s="29" customFormat="1" ht="65.099999999999994" customHeight="1" thickTop="1" thickBot="1" x14ac:dyDescent="0.25">
      <c r="A4" s="17" t="s">
        <v>28</v>
      </c>
      <c r="B4" s="18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9" t="s">
        <v>82</v>
      </c>
      <c r="K4" s="19" t="s">
        <v>59</v>
      </c>
      <c r="L4" s="19" t="s">
        <v>60</v>
      </c>
      <c r="M4" s="19" t="s">
        <v>26</v>
      </c>
      <c r="N4" s="20" t="s">
        <v>9</v>
      </c>
    </row>
    <row r="5" spans="1:14" s="29" customFormat="1" ht="27.95" customHeight="1" thickTop="1" x14ac:dyDescent="0.2">
      <c r="A5" s="56"/>
      <c r="B5" s="57"/>
      <c r="C5" s="57"/>
      <c r="D5" s="57"/>
      <c r="E5" s="57"/>
      <c r="F5" s="57"/>
      <c r="G5" s="57"/>
      <c r="H5" s="57">
        <v>42211</v>
      </c>
      <c r="I5" s="58" t="s">
        <v>12</v>
      </c>
      <c r="J5" s="59">
        <f>SUM(J6:J9)</f>
        <v>165000</v>
      </c>
      <c r="K5" s="59">
        <f t="shared" ref="K5:L5" si="0">SUM(K6:K9)</f>
        <v>206250</v>
      </c>
      <c r="L5" s="59">
        <f t="shared" si="0"/>
        <v>197175</v>
      </c>
      <c r="M5" s="59"/>
      <c r="N5" s="60"/>
    </row>
    <row r="6" spans="1:14" s="33" customFormat="1" ht="27.95" customHeight="1" x14ac:dyDescent="0.2">
      <c r="A6" s="61"/>
      <c r="B6" s="49" t="s">
        <v>34</v>
      </c>
      <c r="C6" s="49" t="s">
        <v>19</v>
      </c>
      <c r="D6" s="48"/>
      <c r="E6" s="49"/>
      <c r="F6" s="49"/>
      <c r="G6" s="49"/>
      <c r="H6" s="49" t="s">
        <v>11</v>
      </c>
      <c r="I6" s="32" t="s">
        <v>47</v>
      </c>
      <c r="J6" s="50">
        <v>6000</v>
      </c>
      <c r="K6" s="50">
        <f>J6*1.25</f>
        <v>7500</v>
      </c>
      <c r="L6" s="50">
        <f t="shared" ref="L6:L9" si="1">J6*1.195</f>
        <v>7170</v>
      </c>
      <c r="M6" s="51" t="s">
        <v>10</v>
      </c>
      <c r="N6" s="52"/>
    </row>
    <row r="7" spans="1:14" s="33" customFormat="1" ht="27.95" customHeight="1" x14ac:dyDescent="0.2">
      <c r="A7" s="61"/>
      <c r="B7" s="48" t="s">
        <v>50</v>
      </c>
      <c r="C7" s="49" t="s">
        <v>19</v>
      </c>
      <c r="D7" s="48"/>
      <c r="E7" s="49"/>
      <c r="F7" s="48"/>
      <c r="G7" s="49"/>
      <c r="H7" s="49" t="s">
        <v>11</v>
      </c>
      <c r="I7" s="32" t="s">
        <v>69</v>
      </c>
      <c r="J7" s="50">
        <v>5000</v>
      </c>
      <c r="K7" s="50">
        <f t="shared" ref="K7" si="2">J7*1.25</f>
        <v>6250</v>
      </c>
      <c r="L7" s="50">
        <f t="shared" si="1"/>
        <v>5975</v>
      </c>
      <c r="M7" s="51" t="s">
        <v>10</v>
      </c>
      <c r="N7" s="62"/>
    </row>
    <row r="8" spans="1:14" s="33" customFormat="1" ht="27.95" customHeight="1" x14ac:dyDescent="0.2">
      <c r="A8" s="61"/>
      <c r="B8" s="48" t="s">
        <v>89</v>
      </c>
      <c r="C8" s="49" t="s">
        <v>19</v>
      </c>
      <c r="D8" s="48"/>
      <c r="E8" s="49"/>
      <c r="F8" s="48"/>
      <c r="G8" s="49"/>
      <c r="H8" s="49" t="s">
        <v>11</v>
      </c>
      <c r="I8" s="32" t="s">
        <v>88</v>
      </c>
      <c r="J8" s="50">
        <v>4000</v>
      </c>
      <c r="K8" s="50">
        <f>J8*1.25</f>
        <v>5000</v>
      </c>
      <c r="L8" s="50">
        <f t="shared" si="1"/>
        <v>4780</v>
      </c>
      <c r="M8" s="51" t="s">
        <v>10</v>
      </c>
      <c r="N8" s="52"/>
    </row>
    <row r="9" spans="1:14" s="33" customFormat="1" ht="27.95" customHeight="1" x14ac:dyDescent="0.2">
      <c r="A9" s="61"/>
      <c r="B9" s="48" t="s">
        <v>68</v>
      </c>
      <c r="C9" s="49" t="s">
        <v>15</v>
      </c>
      <c r="D9" s="48" t="s">
        <v>13</v>
      </c>
      <c r="E9" s="49" t="s">
        <v>18</v>
      </c>
      <c r="F9" s="48" t="s">
        <v>46</v>
      </c>
      <c r="G9" s="49" t="s">
        <v>45</v>
      </c>
      <c r="H9" s="49" t="s">
        <v>11</v>
      </c>
      <c r="I9" s="32" t="s">
        <v>70</v>
      </c>
      <c r="J9" s="50">
        <v>150000</v>
      </c>
      <c r="K9" s="50">
        <f t="shared" ref="K9" si="3">J9*1.25</f>
        <v>187500</v>
      </c>
      <c r="L9" s="50">
        <f t="shared" si="1"/>
        <v>179250</v>
      </c>
      <c r="M9" s="51" t="s">
        <v>10</v>
      </c>
      <c r="N9" s="52" t="s">
        <v>84</v>
      </c>
    </row>
    <row r="10" spans="1:14" s="29" customFormat="1" ht="27.95" customHeight="1" x14ac:dyDescent="0.2">
      <c r="A10" s="63"/>
      <c r="B10" s="1"/>
      <c r="C10" s="1"/>
      <c r="D10" s="1"/>
      <c r="E10" s="1"/>
      <c r="F10" s="1"/>
      <c r="G10" s="1"/>
      <c r="H10" s="1">
        <v>42212</v>
      </c>
      <c r="I10" s="2" t="s">
        <v>14</v>
      </c>
      <c r="J10" s="12">
        <f>SUM(J11:J13)</f>
        <v>35000</v>
      </c>
      <c r="K10" s="12">
        <f t="shared" ref="K10:L10" si="4">SUM(K11:K13)</f>
        <v>43750</v>
      </c>
      <c r="L10" s="12">
        <f t="shared" si="4"/>
        <v>41825</v>
      </c>
      <c r="M10" s="12"/>
      <c r="N10" s="64"/>
    </row>
    <row r="11" spans="1:14" s="29" customFormat="1" ht="27.95" customHeight="1" x14ac:dyDescent="0.2">
      <c r="A11" s="14"/>
      <c r="B11" s="5" t="s">
        <v>17</v>
      </c>
      <c r="C11" s="5" t="s">
        <v>19</v>
      </c>
      <c r="D11" s="5"/>
      <c r="E11" s="5"/>
      <c r="F11" s="5"/>
      <c r="G11" s="5"/>
      <c r="H11" s="5" t="s">
        <v>11</v>
      </c>
      <c r="I11" s="6" t="s">
        <v>14</v>
      </c>
      <c r="J11" s="10">
        <v>24000</v>
      </c>
      <c r="K11" s="10">
        <f>J11*1.25</f>
        <v>30000</v>
      </c>
      <c r="L11" s="10">
        <f>J11*1.195</f>
        <v>28680</v>
      </c>
      <c r="M11" s="7" t="s">
        <v>10</v>
      </c>
      <c r="N11" s="11"/>
    </row>
    <row r="12" spans="1:14" s="29" customFormat="1" ht="27.95" customHeight="1" x14ac:dyDescent="0.2">
      <c r="A12" s="14"/>
      <c r="B12" s="5" t="s">
        <v>91</v>
      </c>
      <c r="C12" s="5" t="s">
        <v>19</v>
      </c>
      <c r="D12" s="5"/>
      <c r="E12" s="5"/>
      <c r="F12" s="5"/>
      <c r="G12" s="5"/>
      <c r="H12" s="5" t="s">
        <v>11</v>
      </c>
      <c r="I12" s="6" t="s">
        <v>90</v>
      </c>
      <c r="J12" s="10">
        <v>5000</v>
      </c>
      <c r="K12" s="10">
        <f>J12*1.25</f>
        <v>6250</v>
      </c>
      <c r="L12" s="10">
        <f t="shared" ref="L12:L13" si="5">J12*1.195</f>
        <v>5975</v>
      </c>
      <c r="M12" s="7" t="s">
        <v>10</v>
      </c>
      <c r="N12" s="11"/>
    </row>
    <row r="13" spans="1:14" s="29" customFormat="1" ht="27.95" customHeight="1" x14ac:dyDescent="0.2">
      <c r="A13" s="14"/>
      <c r="B13" s="5" t="s">
        <v>48</v>
      </c>
      <c r="C13" s="5" t="s">
        <v>19</v>
      </c>
      <c r="D13" s="5"/>
      <c r="E13" s="5"/>
      <c r="F13" s="5"/>
      <c r="G13" s="5"/>
      <c r="H13" s="5" t="s">
        <v>11</v>
      </c>
      <c r="I13" s="6" t="s">
        <v>27</v>
      </c>
      <c r="J13" s="10">
        <v>6000</v>
      </c>
      <c r="K13" s="10">
        <f>J13*1.25</f>
        <v>7500</v>
      </c>
      <c r="L13" s="10">
        <f t="shared" si="5"/>
        <v>7170</v>
      </c>
      <c r="M13" s="7" t="s">
        <v>10</v>
      </c>
      <c r="N13" s="11"/>
    </row>
    <row r="14" spans="1:14" s="29" customFormat="1" ht="27.95" customHeight="1" x14ac:dyDescent="0.2">
      <c r="A14" s="13"/>
      <c r="B14" s="65"/>
      <c r="C14" s="1"/>
      <c r="D14" s="1"/>
      <c r="E14" s="1"/>
      <c r="F14" s="1"/>
      <c r="G14" s="1"/>
      <c r="H14" s="1">
        <v>42239</v>
      </c>
      <c r="I14" s="2" t="s">
        <v>38</v>
      </c>
      <c r="J14" s="12">
        <f>SUM(J15:J16)</f>
        <v>45000</v>
      </c>
      <c r="K14" s="12">
        <f>SUM(K15:K16)</f>
        <v>56250</v>
      </c>
      <c r="L14" s="12">
        <f>SUM(L15:L16)</f>
        <v>53780</v>
      </c>
      <c r="M14" s="3"/>
      <c r="N14" s="4"/>
    </row>
    <row r="15" spans="1:14" s="29" customFormat="1" ht="27.95" customHeight="1" x14ac:dyDescent="0.2">
      <c r="A15" s="14"/>
      <c r="B15" s="5" t="s">
        <v>42</v>
      </c>
      <c r="C15" s="5" t="s">
        <v>19</v>
      </c>
      <c r="D15" s="5"/>
      <c r="E15" s="5"/>
      <c r="F15" s="5"/>
      <c r="G15" s="5"/>
      <c r="H15" s="5" t="s">
        <v>11</v>
      </c>
      <c r="I15" s="6" t="s">
        <v>40</v>
      </c>
      <c r="J15" s="10">
        <v>10000</v>
      </c>
      <c r="K15" s="10">
        <f>J15*1.25</f>
        <v>12500</v>
      </c>
      <c r="L15" s="10">
        <f>ROUND(J15*1.195,-1)</f>
        <v>11950</v>
      </c>
      <c r="M15" s="7" t="s">
        <v>10</v>
      </c>
      <c r="N15" s="11"/>
    </row>
    <row r="16" spans="1:14" s="29" customFormat="1" ht="27.95" customHeight="1" x14ac:dyDescent="0.2">
      <c r="A16" s="14"/>
      <c r="B16" s="49" t="s">
        <v>95</v>
      </c>
      <c r="C16" s="49" t="s">
        <v>15</v>
      </c>
      <c r="D16" s="49" t="s">
        <v>13</v>
      </c>
      <c r="E16" s="49" t="s">
        <v>18</v>
      </c>
      <c r="F16" s="48" t="s">
        <v>93</v>
      </c>
      <c r="G16" s="49" t="s">
        <v>25</v>
      </c>
      <c r="H16" s="49" t="s">
        <v>11</v>
      </c>
      <c r="I16" s="32" t="s">
        <v>92</v>
      </c>
      <c r="J16" s="53">
        <v>35000</v>
      </c>
      <c r="K16" s="53">
        <f t="shared" ref="K16" si="6">J16*1.25</f>
        <v>43750</v>
      </c>
      <c r="L16" s="53">
        <f>ROUND(J16*1.195,-1)</f>
        <v>41830</v>
      </c>
      <c r="M16" s="51" t="s">
        <v>10</v>
      </c>
      <c r="N16" s="11" t="s">
        <v>51</v>
      </c>
    </row>
    <row r="17" spans="1:14" s="29" customFormat="1" ht="27.95" customHeight="1" x14ac:dyDescent="0.2">
      <c r="A17" s="13"/>
      <c r="B17" s="65"/>
      <c r="C17" s="1"/>
      <c r="D17" s="1"/>
      <c r="E17" s="1"/>
      <c r="F17" s="1"/>
      <c r="G17" s="1"/>
      <c r="H17" s="1">
        <v>422411</v>
      </c>
      <c r="I17" s="2" t="s">
        <v>22</v>
      </c>
      <c r="J17" s="12">
        <f>SUM(J18:J18)</f>
        <v>7000</v>
      </c>
      <c r="K17" s="12">
        <f t="shared" ref="K17:L17" si="7">SUM(K18:K18)</f>
        <v>8750</v>
      </c>
      <c r="L17" s="12">
        <f t="shared" si="7"/>
        <v>8370</v>
      </c>
      <c r="M17" s="3"/>
      <c r="N17" s="4"/>
    </row>
    <row r="18" spans="1:14" s="29" customFormat="1" ht="27.95" customHeight="1" x14ac:dyDescent="0.2">
      <c r="A18" s="14"/>
      <c r="B18" s="5" t="s">
        <v>33</v>
      </c>
      <c r="C18" s="5" t="s">
        <v>19</v>
      </c>
      <c r="D18" s="5"/>
      <c r="E18" s="5"/>
      <c r="F18" s="5"/>
      <c r="G18" s="5"/>
      <c r="H18" s="5" t="s">
        <v>11</v>
      </c>
      <c r="I18" s="6" t="s">
        <v>31</v>
      </c>
      <c r="J18" s="10">
        <v>7000</v>
      </c>
      <c r="K18" s="10">
        <f>J18*1.25</f>
        <v>8750</v>
      </c>
      <c r="L18" s="10">
        <f>ROUND(J18*1.195,-1)</f>
        <v>8370</v>
      </c>
      <c r="M18" s="7" t="s">
        <v>10</v>
      </c>
      <c r="N18" s="11"/>
    </row>
    <row r="19" spans="1:14" s="29" customFormat="1" ht="27.95" customHeight="1" x14ac:dyDescent="0.2">
      <c r="A19" s="13"/>
      <c r="B19" s="65"/>
      <c r="C19" s="1"/>
      <c r="D19" s="1"/>
      <c r="E19" s="1"/>
      <c r="F19" s="1"/>
      <c r="G19" s="1"/>
      <c r="H19" s="1">
        <v>42242</v>
      </c>
      <c r="I19" s="2" t="s">
        <v>21</v>
      </c>
      <c r="J19" s="12">
        <f>SUM(J20:J25)</f>
        <v>158000</v>
      </c>
      <c r="K19" s="12">
        <f t="shared" ref="K19:L19" si="8">SUM(K20:K25)</f>
        <v>197500</v>
      </c>
      <c r="L19" s="12">
        <f t="shared" si="8"/>
        <v>180680</v>
      </c>
      <c r="M19" s="3"/>
      <c r="N19" s="4"/>
    </row>
    <row r="20" spans="1:14" s="29" customFormat="1" ht="27.95" customHeight="1" x14ac:dyDescent="0.2">
      <c r="A20" s="37"/>
      <c r="B20" s="38" t="s">
        <v>23</v>
      </c>
      <c r="C20" s="39" t="s">
        <v>19</v>
      </c>
      <c r="D20" s="39"/>
      <c r="E20" s="39"/>
      <c r="F20" s="44"/>
      <c r="G20" s="39"/>
      <c r="H20" s="39" t="s">
        <v>11</v>
      </c>
      <c r="I20" s="40" t="s">
        <v>24</v>
      </c>
      <c r="J20" s="41">
        <v>15000</v>
      </c>
      <c r="K20" s="41">
        <f>J20*1.25</f>
        <v>18750</v>
      </c>
      <c r="L20" s="41">
        <f>ROUND(J20*1.195,-1)</f>
        <v>17930</v>
      </c>
      <c r="M20" s="66"/>
      <c r="N20" s="67"/>
    </row>
    <row r="21" spans="1:14" s="29" customFormat="1" ht="27.95" customHeight="1" x14ac:dyDescent="0.2">
      <c r="A21" s="37"/>
      <c r="B21" s="38" t="s">
        <v>76</v>
      </c>
      <c r="C21" s="39" t="s">
        <v>15</v>
      </c>
      <c r="D21" s="39" t="s">
        <v>10</v>
      </c>
      <c r="E21" s="39" t="s">
        <v>18</v>
      </c>
      <c r="F21" s="44" t="s">
        <v>44</v>
      </c>
      <c r="G21" s="39" t="s">
        <v>25</v>
      </c>
      <c r="H21" s="39" t="s">
        <v>32</v>
      </c>
      <c r="I21" s="40" t="s">
        <v>75</v>
      </c>
      <c r="J21" s="41">
        <v>40000</v>
      </c>
      <c r="K21" s="41">
        <f t="shared" ref="K21:K24" si="9">J21*1.25</f>
        <v>50000</v>
      </c>
      <c r="L21" s="41">
        <f>J21</f>
        <v>40000</v>
      </c>
      <c r="M21" s="66" t="s">
        <v>10</v>
      </c>
      <c r="N21" s="67" t="s">
        <v>51</v>
      </c>
    </row>
    <row r="22" spans="1:14" s="29" customFormat="1" ht="27.95" customHeight="1" x14ac:dyDescent="0.2">
      <c r="A22" s="37"/>
      <c r="B22" s="39" t="s">
        <v>41</v>
      </c>
      <c r="C22" s="39" t="s">
        <v>15</v>
      </c>
      <c r="D22" s="39" t="s">
        <v>10</v>
      </c>
      <c r="E22" s="39" t="s">
        <v>18</v>
      </c>
      <c r="F22" s="44" t="s">
        <v>44</v>
      </c>
      <c r="G22" s="39" t="s">
        <v>25</v>
      </c>
      <c r="H22" s="39" t="s">
        <v>20</v>
      </c>
      <c r="I22" s="40" t="s">
        <v>39</v>
      </c>
      <c r="J22" s="41">
        <v>34000</v>
      </c>
      <c r="K22" s="41">
        <f t="shared" si="9"/>
        <v>42500</v>
      </c>
      <c r="L22" s="41">
        <f>J22*1.25</f>
        <v>42500</v>
      </c>
      <c r="M22" s="66" t="s">
        <v>10</v>
      </c>
      <c r="N22" s="67" t="s">
        <v>51</v>
      </c>
    </row>
    <row r="23" spans="1:14" s="29" customFormat="1" ht="27.95" customHeight="1" x14ac:dyDescent="0.2">
      <c r="A23" s="37"/>
      <c r="B23" s="39" t="s">
        <v>96</v>
      </c>
      <c r="C23" s="39" t="s">
        <v>19</v>
      </c>
      <c r="D23" s="39"/>
      <c r="E23" s="39"/>
      <c r="F23" s="44"/>
      <c r="G23" s="39"/>
      <c r="H23" s="39" t="s">
        <v>20</v>
      </c>
      <c r="I23" s="40" t="s">
        <v>73</v>
      </c>
      <c r="J23" s="41">
        <v>20000</v>
      </c>
      <c r="K23" s="41">
        <f t="shared" si="9"/>
        <v>25000</v>
      </c>
      <c r="L23" s="41">
        <f t="shared" ref="L23:L24" si="10">J23*1.25</f>
        <v>25000</v>
      </c>
      <c r="M23" s="66" t="s">
        <v>10</v>
      </c>
      <c r="N23" s="67"/>
    </row>
    <row r="24" spans="1:14" s="29" customFormat="1" ht="27.95" customHeight="1" x14ac:dyDescent="0.2">
      <c r="A24" s="37"/>
      <c r="B24" s="39" t="s">
        <v>96</v>
      </c>
      <c r="C24" s="39" t="s">
        <v>19</v>
      </c>
      <c r="D24" s="39"/>
      <c r="E24" s="39"/>
      <c r="F24" s="44"/>
      <c r="G24" s="39"/>
      <c r="H24" s="39" t="s">
        <v>20</v>
      </c>
      <c r="I24" s="40" t="s">
        <v>74</v>
      </c>
      <c r="J24" s="41">
        <v>25000</v>
      </c>
      <c r="K24" s="41">
        <f t="shared" si="9"/>
        <v>31250</v>
      </c>
      <c r="L24" s="41">
        <f t="shared" si="10"/>
        <v>31250</v>
      </c>
      <c r="M24" s="66" t="s">
        <v>10</v>
      </c>
      <c r="N24" s="67"/>
    </row>
    <row r="25" spans="1:14" s="29" customFormat="1" ht="27.95" customHeight="1" x14ac:dyDescent="0.2">
      <c r="A25" s="37"/>
      <c r="B25" s="39" t="s">
        <v>97</v>
      </c>
      <c r="C25" s="39" t="s">
        <v>19</v>
      </c>
      <c r="D25" s="39"/>
      <c r="E25" s="39"/>
      <c r="F25" s="44"/>
      <c r="G25" s="39"/>
      <c r="H25" s="39" t="s">
        <v>32</v>
      </c>
      <c r="I25" s="40" t="s">
        <v>61</v>
      </c>
      <c r="J25" s="41">
        <f>SUM(J26:J30)</f>
        <v>24000</v>
      </c>
      <c r="K25" s="41">
        <f t="shared" ref="K25:L25" si="11">SUM(K26:K30)</f>
        <v>30000</v>
      </c>
      <c r="L25" s="41">
        <f t="shared" si="11"/>
        <v>24000</v>
      </c>
      <c r="M25" s="66" t="s">
        <v>10</v>
      </c>
      <c r="N25" s="67"/>
    </row>
    <row r="26" spans="1:14" s="29" customFormat="1" ht="27.95" customHeight="1" x14ac:dyDescent="0.2">
      <c r="A26" s="68"/>
      <c r="B26" s="69"/>
      <c r="C26" s="69"/>
      <c r="D26" s="69"/>
      <c r="E26" s="69"/>
      <c r="F26" s="70"/>
      <c r="G26" s="69"/>
      <c r="H26" s="5"/>
      <c r="I26" s="32" t="s">
        <v>85</v>
      </c>
      <c r="J26" s="53">
        <v>5000</v>
      </c>
      <c r="K26" s="53">
        <f>J26*1.25</f>
        <v>6250</v>
      </c>
      <c r="L26" s="53">
        <v>5000</v>
      </c>
      <c r="M26" s="51"/>
      <c r="N26" s="52"/>
    </row>
    <row r="27" spans="1:14" s="29" customFormat="1" ht="27.95" customHeight="1" x14ac:dyDescent="0.2">
      <c r="A27" s="68"/>
      <c r="B27" s="69"/>
      <c r="C27" s="69"/>
      <c r="D27" s="69"/>
      <c r="E27" s="69"/>
      <c r="F27" s="70"/>
      <c r="G27" s="69"/>
      <c r="H27" s="5"/>
      <c r="I27" s="32" t="s">
        <v>77</v>
      </c>
      <c r="J27" s="53">
        <v>2000</v>
      </c>
      <c r="K27" s="53">
        <f t="shared" ref="K27:K30" si="12">J27*1.25</f>
        <v>2500</v>
      </c>
      <c r="L27" s="53">
        <v>2000</v>
      </c>
      <c r="M27" s="51"/>
      <c r="N27" s="52"/>
    </row>
    <row r="28" spans="1:14" s="29" customFormat="1" ht="27.95" customHeight="1" x14ac:dyDescent="0.2">
      <c r="A28" s="68"/>
      <c r="B28" s="69"/>
      <c r="C28" s="69"/>
      <c r="D28" s="69"/>
      <c r="E28" s="69"/>
      <c r="F28" s="70"/>
      <c r="G28" s="69"/>
      <c r="H28" s="5"/>
      <c r="I28" s="32" t="s">
        <v>78</v>
      </c>
      <c r="J28" s="53">
        <v>7000</v>
      </c>
      <c r="K28" s="53">
        <f t="shared" si="12"/>
        <v>8750</v>
      </c>
      <c r="L28" s="53">
        <v>7000</v>
      </c>
      <c r="M28" s="51"/>
      <c r="N28" s="52"/>
    </row>
    <row r="29" spans="1:14" s="29" customFormat="1" ht="27.95" customHeight="1" x14ac:dyDescent="0.2">
      <c r="A29" s="68"/>
      <c r="B29" s="69"/>
      <c r="C29" s="69"/>
      <c r="D29" s="69"/>
      <c r="E29" s="69"/>
      <c r="F29" s="70"/>
      <c r="G29" s="69"/>
      <c r="H29" s="5"/>
      <c r="I29" s="32" t="s">
        <v>86</v>
      </c>
      <c r="J29" s="53">
        <v>2000</v>
      </c>
      <c r="K29" s="53">
        <f t="shared" si="12"/>
        <v>2500</v>
      </c>
      <c r="L29" s="53">
        <v>2000</v>
      </c>
      <c r="M29" s="51"/>
      <c r="N29" s="52"/>
    </row>
    <row r="30" spans="1:14" s="29" customFormat="1" ht="27.95" customHeight="1" x14ac:dyDescent="0.2">
      <c r="A30" s="68"/>
      <c r="B30" s="69"/>
      <c r="C30" s="69"/>
      <c r="D30" s="69"/>
      <c r="E30" s="69"/>
      <c r="F30" s="70"/>
      <c r="G30" s="69"/>
      <c r="H30" s="5"/>
      <c r="I30" s="32" t="s">
        <v>79</v>
      </c>
      <c r="J30" s="53">
        <v>8000</v>
      </c>
      <c r="K30" s="53">
        <f t="shared" si="12"/>
        <v>10000</v>
      </c>
      <c r="L30" s="53">
        <v>8000</v>
      </c>
      <c r="M30" s="51"/>
      <c r="N30" s="52"/>
    </row>
    <row r="31" spans="1:14" s="29" customFormat="1" ht="27.95" customHeight="1" x14ac:dyDescent="0.2">
      <c r="A31" s="71"/>
      <c r="B31" s="72"/>
      <c r="C31" s="1"/>
      <c r="D31" s="1"/>
      <c r="E31" s="1"/>
      <c r="F31" s="1"/>
      <c r="G31" s="1"/>
      <c r="H31" s="65">
        <v>42273</v>
      </c>
      <c r="I31" s="73" t="s">
        <v>29</v>
      </c>
      <c r="J31" s="74">
        <f>SUM(J32:J32)</f>
        <v>8000</v>
      </c>
      <c r="K31" s="74">
        <f t="shared" ref="K31:L31" si="13">SUM(K32:K32)</f>
        <v>10000</v>
      </c>
      <c r="L31" s="74">
        <f t="shared" si="13"/>
        <v>8000</v>
      </c>
      <c r="M31" s="74"/>
      <c r="N31" s="75"/>
    </row>
    <row r="32" spans="1:14" s="29" customFormat="1" ht="27.95" customHeight="1" x14ac:dyDescent="0.2">
      <c r="A32" s="14"/>
      <c r="B32" s="34" t="s">
        <v>43</v>
      </c>
      <c r="C32" s="5" t="s">
        <v>19</v>
      </c>
      <c r="D32" s="5"/>
      <c r="E32" s="5"/>
      <c r="F32" s="9"/>
      <c r="G32" s="5"/>
      <c r="H32" s="34" t="s">
        <v>32</v>
      </c>
      <c r="I32" s="76" t="s">
        <v>36</v>
      </c>
      <c r="J32" s="77">
        <v>8000</v>
      </c>
      <c r="K32" s="77">
        <f>J32*1.25</f>
        <v>10000</v>
      </c>
      <c r="L32" s="50">
        <f>J32</f>
        <v>8000</v>
      </c>
      <c r="M32" s="78" t="s">
        <v>10</v>
      </c>
      <c r="N32" s="11"/>
    </row>
    <row r="33" spans="1:14" s="29" customFormat="1" ht="27.95" customHeight="1" x14ac:dyDescent="0.2">
      <c r="A33" s="13"/>
      <c r="B33" s="65"/>
      <c r="C33" s="1"/>
      <c r="D33" s="1"/>
      <c r="E33" s="1"/>
      <c r="F33" s="1"/>
      <c r="G33" s="79"/>
      <c r="H33" s="1">
        <v>42621</v>
      </c>
      <c r="I33" s="2" t="s">
        <v>16</v>
      </c>
      <c r="J33" s="12">
        <f>J34</f>
        <v>10000</v>
      </c>
      <c r="K33" s="12">
        <f t="shared" ref="K33:L33" si="14">K34</f>
        <v>12500</v>
      </c>
      <c r="L33" s="12">
        <f t="shared" si="14"/>
        <v>11950</v>
      </c>
      <c r="M33" s="12"/>
      <c r="N33" s="4"/>
    </row>
    <row r="34" spans="1:14" s="35" customFormat="1" ht="27.95" customHeight="1" x14ac:dyDescent="0.2">
      <c r="A34" s="37"/>
      <c r="B34" s="39" t="s">
        <v>49</v>
      </c>
      <c r="C34" s="39" t="s">
        <v>19</v>
      </c>
      <c r="D34" s="39"/>
      <c r="E34" s="39"/>
      <c r="F34" s="39"/>
      <c r="G34" s="39"/>
      <c r="H34" s="39"/>
      <c r="I34" s="40" t="s">
        <v>80</v>
      </c>
      <c r="J34" s="41">
        <f>SUM(J35:J35)</f>
        <v>10000</v>
      </c>
      <c r="K34" s="41">
        <f t="shared" ref="K34:L34" si="15">SUM(K35:K35)</f>
        <v>12500</v>
      </c>
      <c r="L34" s="41">
        <f t="shared" si="15"/>
        <v>11950</v>
      </c>
      <c r="M34" s="66" t="s">
        <v>10</v>
      </c>
      <c r="N34" s="67"/>
    </row>
    <row r="35" spans="1:14" s="29" customFormat="1" ht="27.95" customHeight="1" x14ac:dyDescent="0.2">
      <c r="A35" s="14"/>
      <c r="B35" s="5"/>
      <c r="C35" s="5"/>
      <c r="D35" s="5"/>
      <c r="E35" s="5"/>
      <c r="F35" s="5"/>
      <c r="G35" s="5"/>
      <c r="H35" s="5" t="s">
        <v>11</v>
      </c>
      <c r="I35" s="76" t="s">
        <v>35</v>
      </c>
      <c r="J35" s="10">
        <v>10000</v>
      </c>
      <c r="K35" s="10">
        <f>J35*1.25</f>
        <v>12500</v>
      </c>
      <c r="L35" s="10">
        <f>ROUND(J35*1.195,-1)</f>
        <v>11950</v>
      </c>
      <c r="M35" s="7"/>
      <c r="N35" s="11"/>
    </row>
    <row r="36" spans="1:14" s="29" customFormat="1" ht="27.95" customHeight="1" x14ac:dyDescent="0.2">
      <c r="A36" s="13"/>
      <c r="B36" s="1"/>
      <c r="C36" s="1"/>
      <c r="D36" s="1"/>
      <c r="E36" s="1"/>
      <c r="F36" s="8"/>
      <c r="G36" s="1"/>
      <c r="H36" s="1">
        <v>45111</v>
      </c>
      <c r="I36" s="2" t="s">
        <v>30</v>
      </c>
      <c r="J36" s="12">
        <f>J37</f>
        <v>20000</v>
      </c>
      <c r="K36" s="12">
        <f t="shared" ref="K36:L36" si="16">K37</f>
        <v>25000</v>
      </c>
      <c r="L36" s="12">
        <f t="shared" si="16"/>
        <v>23900</v>
      </c>
      <c r="M36" s="79"/>
      <c r="N36" s="80"/>
    </row>
    <row r="37" spans="1:14" s="29" customFormat="1" ht="27.95" customHeight="1" x14ac:dyDescent="0.2">
      <c r="A37" s="68"/>
      <c r="B37" s="81" t="s">
        <v>98</v>
      </c>
      <c r="C37" s="49" t="s">
        <v>19</v>
      </c>
      <c r="D37" s="49"/>
      <c r="E37" s="69"/>
      <c r="F37" s="70"/>
      <c r="G37" s="69"/>
      <c r="H37" s="69"/>
      <c r="I37" s="32" t="s">
        <v>71</v>
      </c>
      <c r="J37" s="53">
        <v>20000</v>
      </c>
      <c r="K37" s="53">
        <f>J37*1.25</f>
        <v>25000</v>
      </c>
      <c r="L37" s="53">
        <f>J37*1.195</f>
        <v>23900</v>
      </c>
      <c r="M37" s="49" t="s">
        <v>10</v>
      </c>
      <c r="N37" s="82" t="s">
        <v>37</v>
      </c>
    </row>
    <row r="38" spans="1:14" s="29" customFormat="1" ht="27.95" customHeight="1" x14ac:dyDescent="0.2">
      <c r="A38" s="13"/>
      <c r="B38" s="1"/>
      <c r="C38" s="1"/>
      <c r="D38" s="1"/>
      <c r="E38" s="1"/>
      <c r="F38" s="8"/>
      <c r="G38" s="1"/>
      <c r="H38" s="1">
        <v>451111</v>
      </c>
      <c r="I38" s="2" t="s">
        <v>72</v>
      </c>
      <c r="J38" s="12">
        <f>J39</f>
        <v>200000</v>
      </c>
      <c r="K38" s="12">
        <f t="shared" ref="K38:L38" si="17">K39</f>
        <v>250000</v>
      </c>
      <c r="L38" s="12">
        <f t="shared" si="17"/>
        <v>250000</v>
      </c>
      <c r="M38" s="79"/>
      <c r="N38" s="80"/>
    </row>
    <row r="39" spans="1:14" s="29" customFormat="1" ht="27.95" customHeight="1" thickBot="1" x14ac:dyDescent="0.25">
      <c r="A39" s="14"/>
      <c r="B39" s="83" t="s">
        <v>99</v>
      </c>
      <c r="C39" s="49" t="s">
        <v>15</v>
      </c>
      <c r="D39" s="49" t="s">
        <v>13</v>
      </c>
      <c r="E39" s="49" t="s">
        <v>18</v>
      </c>
      <c r="F39" s="48" t="s">
        <v>94</v>
      </c>
      <c r="G39" s="49" t="s">
        <v>45</v>
      </c>
      <c r="H39" s="49"/>
      <c r="I39" s="84" t="s">
        <v>83</v>
      </c>
      <c r="J39" s="53">
        <v>200000</v>
      </c>
      <c r="K39" s="53">
        <f>J39*1.25</f>
        <v>250000</v>
      </c>
      <c r="L39" s="53">
        <f>J39*1.25</f>
        <v>250000</v>
      </c>
      <c r="M39" s="51" t="s">
        <v>10</v>
      </c>
      <c r="N39" s="82" t="s">
        <v>37</v>
      </c>
    </row>
    <row r="40" spans="1:14" ht="27.95" customHeight="1" thickTop="1" thickBot="1" x14ac:dyDescent="0.25">
      <c r="A40" s="27"/>
      <c r="B40" s="22"/>
      <c r="C40" s="23"/>
      <c r="D40" s="23"/>
      <c r="E40" s="24"/>
      <c r="F40" s="23"/>
      <c r="G40" s="22"/>
      <c r="H40" s="24"/>
      <c r="I40" s="25" t="s">
        <v>0</v>
      </c>
      <c r="J40" s="26">
        <f>J38+J36+J33+J31+J19+J17+J14+J10+J5</f>
        <v>648000</v>
      </c>
      <c r="K40" s="26">
        <f>K38+K36+K33+K31+K19+K17+K14+K10+K5</f>
        <v>810000</v>
      </c>
      <c r="L40" s="26">
        <f>L38+L36+L33+L31+L19+L17+L14+L10+L5</f>
        <v>775680</v>
      </c>
      <c r="M40" s="85"/>
      <c r="N40" s="28"/>
    </row>
    <row r="41" spans="1:14" ht="13.5" thickTop="1" x14ac:dyDescent="0.2"/>
    <row r="44" spans="1:14" x14ac:dyDescent="0.2">
      <c r="L44" s="30"/>
      <c r="M44" s="30"/>
    </row>
  </sheetData>
  <mergeCells count="1">
    <mergeCell ref="A2:N2"/>
  </mergeCells>
  <pageMargins left="0.70866141732283472" right="0.70866141732283472" top="0.51181102362204722" bottom="0.31496062992125984" header="0.11811023622047245" footer="0.11811023622047245"/>
  <pageSetup paperSize="8" scale="69" fitToHeight="0" orientation="landscape" r:id="rId1"/>
  <headerFooter>
    <oddHeader>&amp;L&amp;"-,Uobičajeno"&amp;11Upravno vijeće
17.12.2025&amp;C&amp;"-,Uobičajeno"&amp;11Plan nabave dugotrajne nefinancijske imovine za 2026. godinu &amp;R&amp;"-,Uobičajeno"&amp;11 70. sjednica
Točka 4. dnevnog reda</oddHeader>
    <oddFooter>&amp;L&amp;"-,Uobičajeno"&amp;11Nastavni zavod za javno zdravstvo "Dr. Andrija Štampar"&amp;C&amp;"-,Uobičajeno"&amp;11&amp;A &amp;K00-004(sk/am)&amp;R&amp;"-,Uobičajeno"&amp;11&amp;P/&amp;N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73FEE-A8AE-41CC-80B6-5DD7968F4ED8}">
  <sheetPr>
    <tabColor theme="8" tint="0.59999389629810485"/>
    <pageSetUpPr fitToPage="1"/>
  </sheetPr>
  <dimension ref="A1:N13"/>
  <sheetViews>
    <sheetView workbookViewId="0"/>
  </sheetViews>
  <sheetFormatPr defaultRowHeight="12.75" x14ac:dyDescent="0.2"/>
  <cols>
    <col min="1" max="6" width="15.7109375" style="15" customWidth="1"/>
    <col min="7" max="7" width="20.7109375" style="15" customWidth="1"/>
    <col min="8" max="8" width="15.7109375" style="15" customWidth="1"/>
    <col min="9" max="9" width="40.7109375" style="15" customWidth="1"/>
    <col min="10" max="13" width="15.7109375" style="15" customWidth="1"/>
    <col min="14" max="14" width="25.7109375" style="15" customWidth="1"/>
    <col min="15" max="16384" width="9.140625" style="15"/>
  </cols>
  <sheetData>
    <row r="1" spans="1:14" s="54" customFormat="1" ht="13.5" thickBot="1" x14ac:dyDescent="0.25">
      <c r="J1" s="55">
        <f>J12-J3</f>
        <v>0</v>
      </c>
      <c r="K1" s="55">
        <f>K12-K3</f>
        <v>0</v>
      </c>
      <c r="L1" s="55">
        <f>L12-L3</f>
        <v>0</v>
      </c>
    </row>
    <row r="2" spans="1:14" ht="30" customHeight="1" thickTop="1" thickBot="1" x14ac:dyDescent="0.25">
      <c r="A2" s="87" t="s">
        <v>87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9"/>
    </row>
    <row r="3" spans="1:14" s="54" customFormat="1" ht="14.25" thickTop="1" thickBot="1" x14ac:dyDescent="0.25">
      <c r="J3" s="55">
        <f>J8+J9+J10+J11+J6</f>
        <v>720000</v>
      </c>
      <c r="K3" s="55">
        <f t="shared" ref="K3:L3" si="0">K8+K9+K10+K11+K6</f>
        <v>900000</v>
      </c>
      <c r="L3" s="55">
        <f t="shared" si="0"/>
        <v>720000</v>
      </c>
    </row>
    <row r="4" spans="1:14" ht="65.099999999999994" customHeight="1" thickTop="1" thickBot="1" x14ac:dyDescent="0.25">
      <c r="A4" s="17" t="s">
        <v>28</v>
      </c>
      <c r="B4" s="18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56</v>
      </c>
      <c r="H4" s="18" t="s">
        <v>57</v>
      </c>
      <c r="I4" s="18" t="s">
        <v>8</v>
      </c>
      <c r="J4" s="19" t="s">
        <v>58</v>
      </c>
      <c r="K4" s="19" t="s">
        <v>59</v>
      </c>
      <c r="L4" s="19" t="s">
        <v>60</v>
      </c>
      <c r="M4" s="19" t="s">
        <v>26</v>
      </c>
      <c r="N4" s="20" t="s">
        <v>9</v>
      </c>
    </row>
    <row r="5" spans="1:14" s="16" customFormat="1" ht="30" customHeight="1" thickTop="1" x14ac:dyDescent="0.2">
      <c r="A5" s="13"/>
      <c r="B5" s="1"/>
      <c r="C5" s="1"/>
      <c r="D5" s="1"/>
      <c r="E5" s="1"/>
      <c r="F5" s="8"/>
      <c r="G5" s="1"/>
      <c r="H5" s="1">
        <v>42242</v>
      </c>
      <c r="I5" s="2" t="s">
        <v>21</v>
      </c>
      <c r="J5" s="12">
        <f>SUM(J6:J7)</f>
        <v>720000</v>
      </c>
      <c r="K5" s="12">
        <f t="shared" ref="K5:L5" si="1">SUM(K6:K7)</f>
        <v>900000</v>
      </c>
      <c r="L5" s="12">
        <f t="shared" si="1"/>
        <v>720000</v>
      </c>
      <c r="M5" s="3"/>
      <c r="N5" s="4"/>
    </row>
    <row r="6" spans="1:14" ht="30" customHeight="1" x14ac:dyDescent="0.2">
      <c r="A6" s="37" t="s">
        <v>65</v>
      </c>
      <c r="B6" s="38" t="s">
        <v>23</v>
      </c>
      <c r="C6" s="39" t="s">
        <v>15</v>
      </c>
      <c r="D6" s="39" t="s">
        <v>13</v>
      </c>
      <c r="E6" s="39" t="s">
        <v>18</v>
      </c>
      <c r="F6" s="39" t="s">
        <v>66</v>
      </c>
      <c r="G6" s="39" t="s">
        <v>67</v>
      </c>
      <c r="H6" s="39">
        <v>42242</v>
      </c>
      <c r="I6" s="40" t="s">
        <v>64</v>
      </c>
      <c r="J6" s="41">
        <v>640000</v>
      </c>
      <c r="K6" s="41">
        <f>J6*1.25</f>
        <v>800000</v>
      </c>
      <c r="L6" s="41">
        <f>J6</f>
        <v>640000</v>
      </c>
      <c r="M6" s="42" t="s">
        <v>10</v>
      </c>
      <c r="N6" s="43"/>
    </row>
    <row r="7" spans="1:14" ht="30" customHeight="1" x14ac:dyDescent="0.2">
      <c r="A7" s="37" t="s">
        <v>63</v>
      </c>
      <c r="B7" s="38" t="s">
        <v>23</v>
      </c>
      <c r="C7" s="39" t="s">
        <v>15</v>
      </c>
      <c r="D7" s="39" t="s">
        <v>13</v>
      </c>
      <c r="E7" s="39" t="s">
        <v>18</v>
      </c>
      <c r="F7" s="44" t="s">
        <v>66</v>
      </c>
      <c r="G7" s="39" t="s">
        <v>25</v>
      </c>
      <c r="H7" s="39">
        <v>42242</v>
      </c>
      <c r="I7" s="40" t="s">
        <v>55</v>
      </c>
      <c r="J7" s="41">
        <f>SUM(J8:J11)</f>
        <v>80000</v>
      </c>
      <c r="K7" s="41">
        <f t="shared" ref="K7:L7" si="2">SUM(K8:K11)</f>
        <v>100000</v>
      </c>
      <c r="L7" s="41">
        <f t="shared" si="2"/>
        <v>80000</v>
      </c>
      <c r="M7" s="42" t="s">
        <v>10</v>
      </c>
      <c r="N7" s="43"/>
    </row>
    <row r="8" spans="1:14" ht="30" customHeight="1" x14ac:dyDescent="0.2">
      <c r="A8" s="14"/>
      <c r="B8" s="34"/>
      <c r="C8" s="5"/>
      <c r="D8" s="5"/>
      <c r="E8" s="5"/>
      <c r="F8" s="9"/>
      <c r="G8" s="5"/>
      <c r="H8" s="5" t="s">
        <v>32</v>
      </c>
      <c r="I8" s="6" t="s">
        <v>62</v>
      </c>
      <c r="J8" s="10">
        <v>7000</v>
      </c>
      <c r="K8" s="10">
        <f>J8*1.25</f>
        <v>8750</v>
      </c>
      <c r="L8" s="10">
        <f>J8</f>
        <v>7000</v>
      </c>
      <c r="M8" s="7"/>
      <c r="N8" s="11"/>
    </row>
    <row r="9" spans="1:14" ht="30" customHeight="1" x14ac:dyDescent="0.2">
      <c r="A9" s="14"/>
      <c r="B9" s="34"/>
      <c r="C9" s="5"/>
      <c r="D9" s="5"/>
      <c r="E9" s="5"/>
      <c r="F9" s="9"/>
      <c r="G9" s="5"/>
      <c r="H9" s="5" t="s">
        <v>32</v>
      </c>
      <c r="I9" s="6" t="s">
        <v>54</v>
      </c>
      <c r="J9" s="10">
        <v>20000</v>
      </c>
      <c r="K9" s="10">
        <f t="shared" ref="K9:K11" si="3">J9*1.25</f>
        <v>25000</v>
      </c>
      <c r="L9" s="10">
        <f t="shared" ref="L9:L11" si="4">J9</f>
        <v>20000</v>
      </c>
      <c r="M9" s="7"/>
      <c r="N9" s="11"/>
    </row>
    <row r="10" spans="1:14" ht="30" customHeight="1" x14ac:dyDescent="0.2">
      <c r="A10" s="14"/>
      <c r="B10" s="34"/>
      <c r="C10" s="5"/>
      <c r="D10" s="5"/>
      <c r="E10" s="5"/>
      <c r="F10" s="9"/>
      <c r="G10" s="5"/>
      <c r="H10" s="5" t="s">
        <v>32</v>
      </c>
      <c r="I10" s="6" t="s">
        <v>52</v>
      </c>
      <c r="J10" s="10">
        <v>25000</v>
      </c>
      <c r="K10" s="10">
        <f t="shared" si="3"/>
        <v>31250</v>
      </c>
      <c r="L10" s="10">
        <f t="shared" si="4"/>
        <v>25000</v>
      </c>
      <c r="M10" s="7"/>
      <c r="N10" s="11"/>
    </row>
    <row r="11" spans="1:14" ht="30" customHeight="1" thickBot="1" x14ac:dyDescent="0.25">
      <c r="A11" s="14"/>
      <c r="B11" s="34"/>
      <c r="C11" s="5"/>
      <c r="D11" s="5"/>
      <c r="E11" s="5"/>
      <c r="F11" s="9"/>
      <c r="G11" s="5"/>
      <c r="H11" s="5" t="s">
        <v>32</v>
      </c>
      <c r="I11" s="32" t="s">
        <v>53</v>
      </c>
      <c r="J11" s="10">
        <v>28000</v>
      </c>
      <c r="K11" s="10">
        <f t="shared" si="3"/>
        <v>35000</v>
      </c>
      <c r="L11" s="10">
        <f t="shared" si="4"/>
        <v>28000</v>
      </c>
      <c r="M11" s="7"/>
      <c r="N11" s="11"/>
    </row>
    <row r="12" spans="1:14" ht="30" customHeight="1" thickTop="1" thickBot="1" x14ac:dyDescent="0.25">
      <c r="A12" s="27"/>
      <c r="B12" s="22"/>
      <c r="C12" s="23"/>
      <c r="D12" s="23"/>
      <c r="E12" s="24"/>
      <c r="F12" s="23"/>
      <c r="G12" s="22"/>
      <c r="H12" s="24"/>
      <c r="I12" s="25" t="s">
        <v>0</v>
      </c>
      <c r="J12" s="26">
        <f>J5</f>
        <v>720000</v>
      </c>
      <c r="K12" s="26">
        <f t="shared" ref="K12:L12" si="5">K5</f>
        <v>900000</v>
      </c>
      <c r="L12" s="26">
        <f t="shared" si="5"/>
        <v>720000</v>
      </c>
      <c r="M12" s="26"/>
      <c r="N12" s="28"/>
    </row>
    <row r="13" spans="1:14" ht="13.5" thickTop="1" x14ac:dyDescent="0.2"/>
  </sheetData>
  <mergeCells count="1">
    <mergeCell ref="A2:N2"/>
  </mergeCells>
  <pageMargins left="0.70866141732283472" right="0.70866141732283472" top="0.51181102362204722" bottom="0.31496062992125984" header="0.11811023622047245" footer="0.11811023622047245"/>
  <pageSetup paperSize="8" scale="76" orientation="landscape" horizontalDpi="0" verticalDpi="0" r:id="rId1"/>
  <headerFooter>
    <oddHeader>&amp;L&amp;"-,Uobičajeno"&amp;11Upravno vijeće
17.12.2025&amp;C&amp;"-,Uobičajeno"&amp;11Plan nabave dugotrajne nefinancijske imovine za 2026. godinu &amp;R&amp;"-,Uobičajeno"&amp;11 70. sjednica
Točka 4. dnevnog reda</oddHeader>
    <oddFooter>&amp;L&amp;"-,Uobičajeno"&amp;11Nastavni zavod za javno zdravstvo "Dr. Andrija Štampar"&amp;C&amp;"-,Uobičajeno"&amp;11&amp;A &amp;K00-004(sk/am)&amp;R&amp;"-,Uobičajeno"&amp;11&amp;P/&amp;N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PLAN 2026</vt:lpstr>
      <vt:lpstr>Nerealizirano 2025-&gt;2026</vt:lpstr>
      <vt:lpstr>'PLAN 2026'!Ispis_naslova</vt:lpstr>
    </vt:vector>
  </TitlesOfParts>
  <Company>Zavod za javno zdravstvo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skovacevic</dc:creator>
  <cp:lastModifiedBy>Sanja Kovačević</cp:lastModifiedBy>
  <cp:lastPrinted>2026-01-02T12:13:44Z</cp:lastPrinted>
  <dcterms:created xsi:type="dcterms:W3CDTF">2013-12-12T13:21:36Z</dcterms:created>
  <dcterms:modified xsi:type="dcterms:W3CDTF">2026-01-02T12:13:49Z</dcterms:modified>
</cp:coreProperties>
</file>