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skovacevic_stampar_hr/Documents/Dokumenti/SANJA/2026/Plan 2026/objedinjeno/"/>
    </mc:Choice>
  </mc:AlternateContent>
  <xr:revisionPtr revIDLastSave="290" documentId="8_{6C0C3A0B-1137-460C-8788-7B5753897011}" xr6:coauthVersionLast="47" xr6:coauthVersionMax="47" xr10:uidLastSave="{361177D5-A4F9-491D-8709-65E529DDA717}"/>
  <bookViews>
    <workbookView xWindow="-120" yWindow="-120" windowWidth="29040" windowHeight="15720" xr2:uid="{00000000-000D-0000-FFFF-FFFF00000000}"/>
  </bookViews>
  <sheets>
    <sheet name="Plan 2026" sheetId="4" r:id="rId1"/>
    <sheet name="2025 -&gt; 2026" sheetId="7" r:id="rId2"/>
  </sheets>
  <externalReferences>
    <externalReference r:id="rId3"/>
  </externalReferences>
  <definedNames>
    <definedName name="_xlnm._FilterDatabase" localSheetId="0" hidden="1">'Plan 2026'!$A$4:$N$265</definedName>
    <definedName name="_xlnm.Print_Titles" localSheetId="1">'2025 -&gt; 2026'!$4:$4</definedName>
    <definedName name="_xlnm.Print_Titles" localSheetId="0">'Plan 2026'!$4:$4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3" i="7" l="1"/>
  <c r="K113" i="7"/>
  <c r="J113" i="7"/>
  <c r="L112" i="7"/>
  <c r="K112" i="7"/>
  <c r="L111" i="7"/>
  <c r="K111" i="7"/>
  <c r="L110" i="7"/>
  <c r="K110" i="7"/>
  <c r="L109" i="7"/>
  <c r="K109" i="7"/>
  <c r="J108" i="7"/>
  <c r="L107" i="7"/>
  <c r="K107" i="7"/>
  <c r="J106" i="7"/>
  <c r="L301" i="4"/>
  <c r="K301" i="4"/>
  <c r="J301" i="4"/>
  <c r="L300" i="4"/>
  <c r="L299" i="4" s="1"/>
  <c r="K300" i="4"/>
  <c r="K299" i="4" s="1"/>
  <c r="J299" i="4"/>
  <c r="L298" i="4"/>
  <c r="L297" i="4" s="1"/>
  <c r="K298" i="4"/>
  <c r="K297" i="4" s="1"/>
  <c r="J297" i="4"/>
  <c r="L296" i="4"/>
  <c r="L295" i="4" s="1"/>
  <c r="L294" i="4" s="1"/>
  <c r="K296" i="4"/>
  <c r="K295" i="4" s="1"/>
  <c r="K294" i="4" s="1"/>
  <c r="J295" i="4"/>
  <c r="J294" i="4" s="1"/>
  <c r="L293" i="4"/>
  <c r="L292" i="4" s="1"/>
  <c r="K293" i="4"/>
  <c r="K292" i="4"/>
  <c r="J292" i="4"/>
  <c r="K291" i="4"/>
  <c r="K290" i="4"/>
  <c r="K289" i="4"/>
  <c r="K288" i="4"/>
  <c r="K287" i="4"/>
  <c r="L286" i="4"/>
  <c r="J286" i="4"/>
  <c r="J280" i="4" s="1"/>
  <c r="L285" i="4"/>
  <c r="K285" i="4"/>
  <c r="L284" i="4"/>
  <c r="K284" i="4"/>
  <c r="L283" i="4"/>
  <c r="K283" i="4"/>
  <c r="L282" i="4"/>
  <c r="K282" i="4"/>
  <c r="L281" i="4"/>
  <c r="K281" i="4"/>
  <c r="L279" i="4"/>
  <c r="L278" i="4" s="1"/>
  <c r="K279" i="4"/>
  <c r="K278" i="4" s="1"/>
  <c r="J278" i="4"/>
  <c r="L277" i="4"/>
  <c r="K277" i="4"/>
  <c r="L276" i="4"/>
  <c r="K276" i="4"/>
  <c r="J275" i="4"/>
  <c r="L274" i="4"/>
  <c r="K274" i="4"/>
  <c r="L273" i="4"/>
  <c r="K273" i="4"/>
  <c r="L272" i="4"/>
  <c r="K272" i="4"/>
  <c r="J271" i="4"/>
  <c r="L270" i="4"/>
  <c r="K270" i="4"/>
  <c r="L269" i="4"/>
  <c r="K269" i="4"/>
  <c r="L268" i="4"/>
  <c r="K268" i="4"/>
  <c r="L267" i="4"/>
  <c r="K267" i="4"/>
  <c r="J266" i="4"/>
  <c r="K108" i="7" l="1"/>
  <c r="L108" i="7"/>
  <c r="L106" i="7" s="1"/>
  <c r="K106" i="7"/>
  <c r="L275" i="4"/>
  <c r="K271" i="4"/>
  <c r="L271" i="4"/>
  <c r="L266" i="4"/>
  <c r="K286" i="4"/>
  <c r="K280" i="4" s="1"/>
  <c r="L280" i="4"/>
  <c r="K275" i="4"/>
  <c r="K266" i="4"/>
  <c r="B140" i="4" l="1"/>
  <c r="L44" i="4"/>
  <c r="L43" i="4"/>
  <c r="L53" i="7"/>
  <c r="J3" i="7"/>
  <c r="L47" i="7"/>
  <c r="L46" i="7" s="1"/>
  <c r="K47" i="7"/>
  <c r="K46" i="7" s="1"/>
  <c r="J46" i="7"/>
  <c r="J54" i="7" l="1"/>
  <c r="L45" i="7"/>
  <c r="L44" i="7"/>
  <c r="L43" i="7" s="1"/>
  <c r="L42" i="7" s="1"/>
  <c r="L39" i="7"/>
  <c r="L38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15" i="7"/>
  <c r="L8" i="7"/>
  <c r="L9" i="7"/>
  <c r="L10" i="7"/>
  <c r="L11" i="7"/>
  <c r="L12" i="7"/>
  <c r="L7" i="7"/>
  <c r="J37" i="7"/>
  <c r="J36" i="7" s="1"/>
  <c r="J14" i="7"/>
  <c r="J13" i="7" s="1"/>
  <c r="J6" i="7"/>
  <c r="J5" i="7" s="1"/>
  <c r="J70" i="7"/>
  <c r="J60" i="7"/>
  <c r="J57" i="7"/>
  <c r="J50" i="7"/>
  <c r="J49" i="7" s="1"/>
  <c r="J48" i="7" s="1"/>
  <c r="J43" i="7"/>
  <c r="L6" i="7" l="1"/>
  <c r="L5" i="7" s="1"/>
  <c r="L14" i="7"/>
  <c r="L13" i="7" s="1"/>
  <c r="J42" i="7"/>
  <c r="J40" i="7" s="1"/>
  <c r="L37" i="7"/>
  <c r="L36" i="7" s="1"/>
  <c r="L111" i="4"/>
  <c r="L117" i="4"/>
  <c r="L110" i="4"/>
  <c r="L109" i="4"/>
  <c r="L106" i="4"/>
  <c r="L105" i="4"/>
  <c r="L91" i="4"/>
  <c r="L89" i="4"/>
  <c r="L94" i="4"/>
  <c r="L93" i="4"/>
  <c r="L19" i="4"/>
  <c r="L120" i="4"/>
  <c r="L145" i="4"/>
  <c r="L146" i="4"/>
  <c r="L144" i="4"/>
  <c r="L13" i="4"/>
  <c r="L12" i="4"/>
  <c r="L156" i="4"/>
  <c r="L155" i="4"/>
  <c r="L152" i="4"/>
  <c r="L265" i="4"/>
  <c r="L238" i="4"/>
  <c r="L236" i="4"/>
  <c r="L235" i="4"/>
  <c r="L234" i="4"/>
  <c r="L233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05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77" i="4"/>
  <c r="L171" i="4"/>
  <c r="L170" i="4"/>
  <c r="L169" i="4"/>
  <c r="L173" i="4"/>
  <c r="L172" i="4"/>
  <c r="L168" i="4"/>
  <c r="L165" i="4"/>
  <c r="L166" i="4"/>
  <c r="L163" i="4"/>
  <c r="L162" i="4"/>
  <c r="L161" i="4"/>
  <c r="L138" i="4"/>
  <c r="L137" i="4"/>
  <c r="L136" i="4"/>
  <c r="L103" i="4"/>
  <c r="L102" i="4"/>
  <c r="L101" i="4"/>
  <c r="L99" i="4"/>
  <c r="L98" i="4"/>
  <c r="L97" i="4"/>
  <c r="L90" i="4"/>
  <c r="L95" i="4"/>
  <c r="L92" i="4"/>
  <c r="L88" i="4"/>
  <c r="L87" i="4"/>
  <c r="L86" i="4"/>
  <c r="L85" i="4"/>
  <c r="L84" i="4"/>
  <c r="L83" i="4"/>
  <c r="L49" i="4"/>
  <c r="L48" i="4"/>
  <c r="L45" i="4"/>
  <c r="L40" i="4"/>
  <c r="L39" i="4"/>
  <c r="L38" i="4"/>
  <c r="L37" i="4"/>
  <c r="L36" i="4"/>
  <c r="L30" i="4"/>
  <c r="L7" i="4"/>
  <c r="L6" i="4"/>
  <c r="K174" i="4"/>
  <c r="J264" i="4"/>
  <c r="J262" i="4"/>
  <c r="J253" i="4"/>
  <c r="J251" i="4"/>
  <c r="J241" i="4"/>
  <c r="J240" i="4" s="1"/>
  <c r="J232" i="4"/>
  <c r="J218" i="4"/>
  <c r="J204" i="4"/>
  <c r="J176" i="4"/>
  <c r="J198" i="4"/>
  <c r="J167" i="4"/>
  <c r="J164" i="4"/>
  <c r="J160" i="4"/>
  <c r="J159" i="4" s="1"/>
  <c r="J157" i="4"/>
  <c r="J149" i="4"/>
  <c r="J148" i="4" s="1"/>
  <c r="J143" i="4"/>
  <c r="J141" i="4"/>
  <c r="J139" i="4"/>
  <c r="J135" i="4"/>
  <c r="J124" i="4"/>
  <c r="J121" i="4"/>
  <c r="J119" i="4"/>
  <c r="J116" i="4"/>
  <c r="L115" i="4"/>
  <c r="J104" i="4"/>
  <c r="J100" i="4"/>
  <c r="J96" i="4"/>
  <c r="J82" i="4"/>
  <c r="J51" i="4"/>
  <c r="J47" i="4"/>
  <c r="J35" i="4"/>
  <c r="J21" i="4"/>
  <c r="J20" i="4" s="1"/>
  <c r="J16" i="4"/>
  <c r="J14" i="4"/>
  <c r="J11" i="4"/>
  <c r="J8" i="4"/>
  <c r="J5" i="4"/>
  <c r="K115" i="4"/>
  <c r="K53" i="7"/>
  <c r="K79" i="4"/>
  <c r="L79" i="4"/>
  <c r="K78" i="4"/>
  <c r="L78" i="4"/>
  <c r="K77" i="4"/>
  <c r="L77" i="4"/>
  <c r="K76" i="4"/>
  <c r="L76" i="4"/>
  <c r="K68" i="4"/>
  <c r="L68" i="4"/>
  <c r="K67" i="4"/>
  <c r="L67" i="4"/>
  <c r="K61" i="4"/>
  <c r="L61" i="4"/>
  <c r="K59" i="4"/>
  <c r="L59" i="4"/>
  <c r="J147" i="4" l="1"/>
  <c r="J118" i="4"/>
  <c r="J50" i="4"/>
  <c r="J46" i="4" s="1"/>
  <c r="J203" i="4"/>
  <c r="J134" i="4"/>
  <c r="K8" i="7"/>
  <c r="K9" i="7"/>
  <c r="K10" i="7"/>
  <c r="K11" i="7"/>
  <c r="K12" i="7"/>
  <c r="K7" i="7"/>
  <c r="K163" i="4"/>
  <c r="K162" i="4"/>
  <c r="K6" i="7" l="1"/>
  <c r="K5" i="7" s="1"/>
  <c r="L150" i="4"/>
  <c r="L151" i="4"/>
  <c r="L248" i="4"/>
  <c r="L247" i="4"/>
  <c r="L15" i="4"/>
  <c r="L23" i="4"/>
  <c r="L24" i="4"/>
  <c r="L25" i="4"/>
  <c r="L26" i="4"/>
  <c r="L27" i="4"/>
  <c r="L22" i="4"/>
  <c r="L158" i="4"/>
  <c r="L103" i="7"/>
  <c r="L104" i="7"/>
  <c r="L105" i="7"/>
  <c r="L102" i="7"/>
  <c r="L92" i="7"/>
  <c r="L93" i="7"/>
  <c r="L94" i="7"/>
  <c r="L95" i="7"/>
  <c r="L96" i="7"/>
  <c r="L97" i="7"/>
  <c r="L98" i="7"/>
  <c r="L99" i="7"/>
  <c r="L100" i="7"/>
  <c r="L91" i="7"/>
  <c r="L85" i="7"/>
  <c r="L86" i="7"/>
  <c r="L87" i="7"/>
  <c r="L88" i="7"/>
  <c r="L89" i="7"/>
  <c r="L84" i="7"/>
  <c r="L78" i="7"/>
  <c r="L76" i="7"/>
  <c r="L77" i="7"/>
  <c r="L79" i="7"/>
  <c r="L80" i="7"/>
  <c r="L81" i="7"/>
  <c r="L75" i="7"/>
  <c r="L72" i="7"/>
  <c r="L73" i="7"/>
  <c r="L71" i="7"/>
  <c r="L62" i="7"/>
  <c r="L63" i="7"/>
  <c r="L64" i="7"/>
  <c r="L65" i="7"/>
  <c r="L66" i="7"/>
  <c r="L67" i="7"/>
  <c r="L68" i="7"/>
  <c r="L69" i="7"/>
  <c r="L61" i="7"/>
  <c r="L59" i="7"/>
  <c r="L58" i="7"/>
  <c r="L57" i="7" s="1"/>
  <c r="L55" i="7"/>
  <c r="L54" i="7" s="1"/>
  <c r="L52" i="7"/>
  <c r="L51" i="7"/>
  <c r="L40" i="7"/>
  <c r="J83" i="7"/>
  <c r="J90" i="7"/>
  <c r="J101" i="7"/>
  <c r="J74" i="7"/>
  <c r="J246" i="4"/>
  <c r="J245" i="4" s="1"/>
  <c r="J175" i="4" s="1"/>
  <c r="J42" i="4"/>
  <c r="J41" i="4" s="1"/>
  <c r="J29" i="4"/>
  <c r="L263" i="4"/>
  <c r="L255" i="4"/>
  <c r="L256" i="4"/>
  <c r="L257" i="4"/>
  <c r="L258" i="4"/>
  <c r="L259" i="4"/>
  <c r="L260" i="4"/>
  <c r="L261" i="4"/>
  <c r="L254" i="4"/>
  <c r="L252" i="4"/>
  <c r="L250" i="4"/>
  <c r="L249" i="4"/>
  <c r="L244" i="4"/>
  <c r="L243" i="4"/>
  <c r="L242" i="4"/>
  <c r="L239" i="4"/>
  <c r="L237" i="4"/>
  <c r="L200" i="4"/>
  <c r="L201" i="4"/>
  <c r="L202" i="4"/>
  <c r="L199" i="4"/>
  <c r="L174" i="4"/>
  <c r="L154" i="4"/>
  <c r="L153" i="4"/>
  <c r="L142" i="4"/>
  <c r="L126" i="4"/>
  <c r="L127" i="4"/>
  <c r="L128" i="4"/>
  <c r="L129" i="4"/>
  <c r="L130" i="4"/>
  <c r="L131" i="4"/>
  <c r="L132" i="4"/>
  <c r="L133" i="4"/>
  <c r="L125" i="4"/>
  <c r="L123" i="4"/>
  <c r="L122" i="4"/>
  <c r="L53" i="4"/>
  <c r="L54" i="4"/>
  <c r="L55" i="4"/>
  <c r="L56" i="4"/>
  <c r="L57" i="4"/>
  <c r="L58" i="4"/>
  <c r="L60" i="4"/>
  <c r="L62" i="4"/>
  <c r="L63" i="4"/>
  <c r="L64" i="4"/>
  <c r="L65" i="4"/>
  <c r="L66" i="4"/>
  <c r="L69" i="4"/>
  <c r="L70" i="4"/>
  <c r="L71" i="4"/>
  <c r="L72" i="4"/>
  <c r="L73" i="4"/>
  <c r="L74" i="4"/>
  <c r="L75" i="4"/>
  <c r="L80" i="4"/>
  <c r="L81" i="4"/>
  <c r="L52" i="4"/>
  <c r="L34" i="4"/>
  <c r="L33" i="4"/>
  <c r="L28" i="4"/>
  <c r="K10" i="4"/>
  <c r="L10" i="4"/>
  <c r="L18" i="4"/>
  <c r="L17" i="4"/>
  <c r="L9" i="4"/>
  <c r="K111" i="4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L3" i="7" l="1"/>
  <c r="K14" i="7"/>
  <c r="K13" i="7" s="1"/>
  <c r="J82" i="7"/>
  <c r="J56" i="7" s="1"/>
  <c r="L50" i="7"/>
  <c r="L49" i="7" s="1"/>
  <c r="L48" i="7" s="1"/>
  <c r="L60" i="7"/>
  <c r="L100" i="4"/>
  <c r="L8" i="4"/>
  <c r="L29" i="4"/>
  <c r="L47" i="4"/>
  <c r="L51" i="4"/>
  <c r="L96" i="4"/>
  <c r="L141" i="4"/>
  <c r="L241" i="4"/>
  <c r="L218" i="4"/>
  <c r="L157" i="4"/>
  <c r="L14" i="4"/>
  <c r="L16" i="4"/>
  <c r="L35" i="4"/>
  <c r="L32" i="4"/>
  <c r="L116" i="4"/>
  <c r="L124" i="4"/>
  <c r="L143" i="4"/>
  <c r="L251" i="4"/>
  <c r="L11" i="4"/>
  <c r="L42" i="4"/>
  <c r="L82" i="4"/>
  <c r="L104" i="4"/>
  <c r="L119" i="4"/>
  <c r="L135" i="4"/>
  <c r="L198" i="4"/>
  <c r="L232" i="4"/>
  <c r="L253" i="4"/>
  <c r="L262" i="4"/>
  <c r="L176" i="4"/>
  <c r="L21" i="4"/>
  <c r="L5" i="4"/>
  <c r="L121" i="4"/>
  <c r="L167" i="4"/>
  <c r="L264" i="4"/>
  <c r="L204" i="4"/>
  <c r="L164" i="4"/>
  <c r="L160" i="4"/>
  <c r="L149" i="4"/>
  <c r="L74" i="7"/>
  <c r="L83" i="7"/>
  <c r="L90" i="7"/>
  <c r="L101" i="7"/>
  <c r="L70" i="7"/>
  <c r="L246" i="4"/>
  <c r="K156" i="4"/>
  <c r="K55" i="7"/>
  <c r="K54" i="7" s="1"/>
  <c r="K52" i="7"/>
  <c r="K51" i="7"/>
  <c r="K45" i="7"/>
  <c r="K44" i="7"/>
  <c r="K43" i="7" s="1"/>
  <c r="K42" i="7" s="1"/>
  <c r="K39" i="7"/>
  <c r="K38" i="7"/>
  <c r="K89" i="7"/>
  <c r="K37" i="7" l="1"/>
  <c r="K36" i="7" s="1"/>
  <c r="K50" i="7"/>
  <c r="K49" i="7" s="1"/>
  <c r="K48" i="7" s="1"/>
  <c r="L82" i="7"/>
  <c r="L56" i="7" s="1"/>
  <c r="K40" i="7"/>
  <c r="L148" i="4"/>
  <c r="L240" i="4"/>
  <c r="L50" i="4"/>
  <c r="L41" i="4"/>
  <c r="L31" i="4"/>
  <c r="L118" i="4"/>
  <c r="L245" i="4"/>
  <c r="L159" i="4"/>
  <c r="L203" i="4"/>
  <c r="L20" i="4"/>
  <c r="J1" i="7"/>
  <c r="L1" i="7" l="1"/>
  <c r="L175" i="4"/>
  <c r="L46" i="4"/>
  <c r="L147" i="4"/>
  <c r="K103" i="7"/>
  <c r="K104" i="7"/>
  <c r="K105" i="7"/>
  <c r="K102" i="7"/>
  <c r="K101" i="7" l="1"/>
  <c r="K92" i="7"/>
  <c r="K93" i="7"/>
  <c r="K94" i="7"/>
  <c r="K95" i="7"/>
  <c r="K96" i="7"/>
  <c r="K97" i="7"/>
  <c r="K98" i="7"/>
  <c r="K99" i="7"/>
  <c r="K100" i="7"/>
  <c r="K91" i="7"/>
  <c r="K85" i="7"/>
  <c r="K86" i="7"/>
  <c r="K87" i="7"/>
  <c r="K88" i="7"/>
  <c r="K84" i="7"/>
  <c r="K76" i="7"/>
  <c r="K77" i="7"/>
  <c r="K78" i="7"/>
  <c r="K79" i="7"/>
  <c r="K80" i="7"/>
  <c r="K81" i="7"/>
  <c r="K75" i="7"/>
  <c r="K72" i="7"/>
  <c r="K73" i="7"/>
  <c r="K71" i="7"/>
  <c r="K62" i="7"/>
  <c r="K63" i="7"/>
  <c r="K64" i="7"/>
  <c r="K65" i="7"/>
  <c r="K66" i="7"/>
  <c r="K67" i="7"/>
  <c r="K68" i="7"/>
  <c r="K69" i="7"/>
  <c r="K61" i="7"/>
  <c r="K59" i="7"/>
  <c r="K58" i="7"/>
  <c r="K3" i="7" l="1"/>
  <c r="K60" i="7"/>
  <c r="K57" i="7"/>
  <c r="K83" i="7"/>
  <c r="K74" i="7"/>
  <c r="K90" i="7"/>
  <c r="K70" i="7"/>
  <c r="K150" i="4"/>
  <c r="K151" i="4"/>
  <c r="K152" i="4"/>
  <c r="K28" i="4"/>
  <c r="K140" i="4"/>
  <c r="K139" i="4" s="1"/>
  <c r="K155" i="4"/>
  <c r="K237" i="4"/>
  <c r="K137" i="4"/>
  <c r="K138" i="4"/>
  <c r="K136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05" i="4"/>
  <c r="K142" i="4"/>
  <c r="K141" i="4" s="1"/>
  <c r="K53" i="4"/>
  <c r="K54" i="4"/>
  <c r="K55" i="4"/>
  <c r="K56" i="4"/>
  <c r="K57" i="4"/>
  <c r="K58" i="4"/>
  <c r="K60" i="4"/>
  <c r="K62" i="4"/>
  <c r="K63" i="4"/>
  <c r="K64" i="4"/>
  <c r="K65" i="4"/>
  <c r="K66" i="4"/>
  <c r="K69" i="4"/>
  <c r="K70" i="4"/>
  <c r="K71" i="4"/>
  <c r="K72" i="4"/>
  <c r="K73" i="4"/>
  <c r="K74" i="4"/>
  <c r="K75" i="4"/>
  <c r="K80" i="4"/>
  <c r="K81" i="4"/>
  <c r="K52" i="4"/>
  <c r="K82" i="7" l="1"/>
  <c r="K56" i="7" s="1"/>
  <c r="K149" i="4"/>
  <c r="K204" i="4"/>
  <c r="K51" i="4"/>
  <c r="K135" i="4"/>
  <c r="L140" i="4"/>
  <c r="K120" i="4"/>
  <c r="K119" i="4" s="1"/>
  <c r="K93" i="4"/>
  <c r="K94" i="4"/>
  <c r="K95" i="4"/>
  <c r="K92" i="4"/>
  <c r="K15" i="4"/>
  <c r="K14" i="4" s="1"/>
  <c r="K13" i="4"/>
  <c r="K12" i="4"/>
  <c r="K1" i="7" l="1"/>
  <c r="K11" i="4"/>
  <c r="L139" i="4"/>
  <c r="K248" i="4"/>
  <c r="K247" i="4"/>
  <c r="K200" i="4"/>
  <c r="K201" i="4"/>
  <c r="K202" i="4"/>
  <c r="K199" i="4"/>
  <c r="K252" i="4"/>
  <c r="K251" i="4" s="1"/>
  <c r="K265" i="4"/>
  <c r="K264" i="4" s="1"/>
  <c r="K263" i="4"/>
  <c r="K262" i="4" s="1"/>
  <c r="K255" i="4"/>
  <c r="K256" i="4"/>
  <c r="K257" i="4"/>
  <c r="K258" i="4"/>
  <c r="K259" i="4"/>
  <c r="K260" i="4"/>
  <c r="K261" i="4"/>
  <c r="K254" i="4"/>
  <c r="K250" i="4"/>
  <c r="K249" i="4"/>
  <c r="K244" i="4"/>
  <c r="K243" i="4"/>
  <c r="K242" i="4"/>
  <c r="K239" i="4"/>
  <c r="K238" i="4"/>
  <c r="K236" i="4"/>
  <c r="K235" i="4"/>
  <c r="K234" i="4"/>
  <c r="K233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77" i="4"/>
  <c r="K169" i="4"/>
  <c r="K170" i="4"/>
  <c r="K171" i="4"/>
  <c r="K172" i="4"/>
  <c r="K173" i="4"/>
  <c r="K168" i="4"/>
  <c r="K154" i="4"/>
  <c r="K166" i="4"/>
  <c r="K165" i="4"/>
  <c r="K161" i="4"/>
  <c r="K160" i="4" s="1"/>
  <c r="K159" i="4" s="1"/>
  <c r="K158" i="4"/>
  <c r="K157" i="4" s="1"/>
  <c r="K153" i="4"/>
  <c r="K145" i="4"/>
  <c r="K146" i="4"/>
  <c r="K144" i="4"/>
  <c r="K126" i="4"/>
  <c r="K127" i="4"/>
  <c r="K128" i="4"/>
  <c r="K129" i="4"/>
  <c r="K130" i="4"/>
  <c r="K131" i="4"/>
  <c r="K132" i="4"/>
  <c r="K133" i="4"/>
  <c r="K125" i="4"/>
  <c r="K123" i="4"/>
  <c r="K122" i="4"/>
  <c r="K117" i="4"/>
  <c r="K116" i="4" s="1"/>
  <c r="J114" i="4"/>
  <c r="L114" i="4" s="1"/>
  <c r="J113" i="4"/>
  <c r="K110" i="4"/>
  <c r="K109" i="4"/>
  <c r="K106" i="4"/>
  <c r="K105" i="4"/>
  <c r="K102" i="4"/>
  <c r="K103" i="4"/>
  <c r="K101" i="4"/>
  <c r="K98" i="4"/>
  <c r="K99" i="4"/>
  <c r="K97" i="4"/>
  <c r="K91" i="4"/>
  <c r="K90" i="4"/>
  <c r="K89" i="4"/>
  <c r="K23" i="4"/>
  <c r="K24" i="4"/>
  <c r="K25" i="4"/>
  <c r="K26" i="4"/>
  <c r="K27" i="4"/>
  <c r="K22" i="4"/>
  <c r="K84" i="4"/>
  <c r="K85" i="4"/>
  <c r="K86" i="4"/>
  <c r="K87" i="4"/>
  <c r="K88" i="4"/>
  <c r="K83" i="4"/>
  <c r="K49" i="4"/>
  <c r="K48" i="4"/>
  <c r="K45" i="4"/>
  <c r="K44" i="4"/>
  <c r="K43" i="4"/>
  <c r="K37" i="4"/>
  <c r="K38" i="4"/>
  <c r="K39" i="4"/>
  <c r="K40" i="4"/>
  <c r="K36" i="4"/>
  <c r="K34" i="4"/>
  <c r="K33" i="4"/>
  <c r="K30" i="4"/>
  <c r="K29" i="4" s="1"/>
  <c r="K18" i="4"/>
  <c r="K19" i="4"/>
  <c r="K17" i="4"/>
  <c r="K9" i="4"/>
  <c r="K8" i="4" s="1"/>
  <c r="K7" i="4"/>
  <c r="K6" i="4"/>
  <c r="J32" i="4"/>
  <c r="J112" i="4" l="1"/>
  <c r="J108" i="4" s="1"/>
  <c r="J107" i="4" s="1"/>
  <c r="L113" i="4"/>
  <c r="J3" i="4"/>
  <c r="K47" i="4"/>
  <c r="K148" i="4"/>
  <c r="K147" i="4" s="1"/>
  <c r="K32" i="4"/>
  <c r="K31" i="4" s="1"/>
  <c r="K121" i="4"/>
  <c r="K167" i="4"/>
  <c r="K16" i="4"/>
  <c r="K82" i="4"/>
  <c r="K50" i="4" s="1"/>
  <c r="K104" i="4"/>
  <c r="K164" i="4"/>
  <c r="K241" i="4"/>
  <c r="K240" i="4" s="1"/>
  <c r="L134" i="4"/>
  <c r="K198" i="4"/>
  <c r="K100" i="4"/>
  <c r="K176" i="4"/>
  <c r="J31" i="4"/>
  <c r="K5" i="4"/>
  <c r="K35" i="4"/>
  <c r="K21" i="4"/>
  <c r="K20" i="4" s="1"/>
  <c r="K124" i="4"/>
  <c r="K253" i="4"/>
  <c r="K42" i="4"/>
  <c r="K41" i="4" s="1"/>
  <c r="K96" i="4"/>
  <c r="K143" i="4"/>
  <c r="K134" i="4" s="1"/>
  <c r="K232" i="4"/>
  <c r="K114" i="4"/>
  <c r="K246" i="4"/>
  <c r="K245" i="4" s="1"/>
  <c r="K113" i="4"/>
  <c r="K46" i="4" l="1"/>
  <c r="K112" i="4"/>
  <c r="K108" i="4" s="1"/>
  <c r="K107" i="4" s="1"/>
  <c r="K118" i="4"/>
  <c r="J1" i="4"/>
  <c r="L112" i="4"/>
  <c r="L3" i="4"/>
  <c r="L108" i="4" l="1"/>
  <c r="K219" i="4"/>
  <c r="K222" i="4"/>
  <c r="K230" i="4"/>
  <c r="K229" i="4"/>
  <c r="K221" i="4"/>
  <c r="K228" i="4"/>
  <c r="K220" i="4"/>
  <c r="K225" i="4"/>
  <c r="K227" i="4"/>
  <c r="K224" i="4"/>
  <c r="K226" i="4"/>
  <c r="K231" i="4"/>
  <c r="K223" i="4"/>
  <c r="K218" i="4" l="1"/>
  <c r="K203" i="4" s="1"/>
  <c r="K175" i="4" s="1"/>
  <c r="K3" i="4"/>
  <c r="L107" i="4"/>
  <c r="K1" i="4" l="1"/>
  <c r="L1" i="4" l="1"/>
</calcChain>
</file>

<file path=xl/sharedStrings.xml><?xml version="1.0" encoding="utf-8"?>
<sst xmlns="http://schemas.openxmlformats.org/spreadsheetml/2006/main" count="1122" uniqueCount="551">
  <si>
    <t>CPV OZNAKA</t>
  </si>
  <si>
    <t>VRSTA POSTUPKA NABAVE</t>
  </si>
  <si>
    <t>UGOVOR O JAVNOJ NABAVI / OKVIRNI SPORAZUM</t>
  </si>
  <si>
    <t>PLANIRANI POČETAK POSTUPKA</t>
  </si>
  <si>
    <t>PREDMET NABAVE</t>
  </si>
  <si>
    <t>UREDSKI MATERIJAL</t>
  </si>
  <si>
    <t>JEDNOSTAVNA NABAVA</t>
  </si>
  <si>
    <t>OTVORENI POSTUPAK JN</t>
  </si>
  <si>
    <t>UGOVOR O JN</t>
  </si>
  <si>
    <t>1 GODINA</t>
  </si>
  <si>
    <t>MATERIJAL I SREDSTVA ZA ČIŠĆENJE I ODRŽAVANJE</t>
  </si>
  <si>
    <t>MATERIJAL ZA HIGIJENSKE POTREBE I NJEGU</t>
  </si>
  <si>
    <t>2 GODINE</t>
  </si>
  <si>
    <t>SANITETSKI MATERIJAL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</si>
  <si>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</si>
  <si>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</si>
  <si>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</si>
  <si>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</si>
  <si>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</si>
  <si>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</si>
  <si>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</si>
  <si>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 (A, C, W, Y) KONJUGIRANO</t>
  </si>
  <si>
    <t>CJEPIVO PROTIV VODENIH KOZICA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</si>
  <si>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</si>
  <si>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</si>
  <si>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</si>
  <si>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</si>
  <si>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</si>
  <si>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KEMIKALIJE P.A.</t>
  </si>
  <si>
    <t>KEMIKALIJE VISOKE ČISTOĆE</t>
  </si>
  <si>
    <t>KEMIKALIJE ZA POSEBNE NAMJENE</t>
  </si>
  <si>
    <t>ALKOHOL I SOLNA TEHNIČKA KISELINA</t>
  </si>
  <si>
    <t>METALI</t>
  </si>
  <si>
    <t>STANDARDI ZA ISPITIVANJE FIZIKALNO KEMIJSKIH POKAZATELJA</t>
  </si>
  <si>
    <t>KONTROLNA SREDSTVA ZA AUTOKLAV</t>
  </si>
  <si>
    <t>TESTOVI ZA MIKOPLAZME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</si>
  <si>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</si>
  <si>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</si>
  <si>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</si>
  <si>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</si>
  <si>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</si>
  <si>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</si>
  <si>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SERUMI ZA AGLUTINACIJU</t>
  </si>
  <si>
    <t>SUSTAV ZA BRZU IDENTIFIKACIJU</t>
  </si>
  <si>
    <t>SUSTAV ZA GENERIRANJE ANAEROBNIH UVJETA I OSTALO</t>
  </si>
  <si>
    <t xml:space="preserve">TESTNI ORGANIZMI I POTREBNE OTOPINE </t>
  </si>
  <si>
    <t>KOMERCIJALNI SISTEM ZA KULTIVACIJU TRICHOMONAS VAGINALIS</t>
  </si>
  <si>
    <t>OSTALI MATERIJAL I SIROVINE</t>
  </si>
  <si>
    <t>ENERGIJA</t>
  </si>
  <si>
    <t>PLIN</t>
  </si>
  <si>
    <t>MOTORNI BENZIN I DIZEL GORIVO</t>
  </si>
  <si>
    <t>MATERIJAL I DIJELOVI ZA TEKUĆE I INVESTICIJSKO ODRŽAVANJE OPREME (EKOLOGIJA)</t>
  </si>
  <si>
    <t>KOLONE, PRETKOLONE I SPE KOLONE ZA KROMATOGRAFIJU, GRUPE:</t>
  </si>
  <si>
    <t>KOLONE ZA IONSKU KROMATOGRAFIJU (IC)</t>
  </si>
  <si>
    <t>GOTOVI TESTOVI ZA EKOLOGIJU I OSTALO, GRUPE:</t>
  </si>
  <si>
    <t>BOČICE I ŠPRICE ZA AUTOUZORKIVAČE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</si>
  <si>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</si>
  <si>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USLUGE TELEFONA, POŠTE I PRIJEVOZA</t>
  </si>
  <si>
    <t>USLUGE TELEFONA, TELEFAKSA</t>
  </si>
  <si>
    <t>USLUGE TELEFONA, TELEFAKSA - MOBILNA TELEFONIJA</t>
  </si>
  <si>
    <t>POŠTARINA (PISMA, TISKANICE I SL.)</t>
  </si>
  <si>
    <t>USLUGE TEKUĆEG I INVESTICIJSKOG ODRŽAVANJA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</si>
  <si>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</si>
  <si>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</si>
  <si>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</si>
  <si>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</si>
  <si>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SERVIS I ODRŽAVANJE KOTLOVNICE</t>
  </si>
  <si>
    <t>SERVIS I ODRŽAVANJE KLIMA VENTILACIJSKIH UREĐAJA I RASHLADNE TEHNIKE</t>
  </si>
  <si>
    <t>USLUGE TEKUĆEG ODRŽAVANJA PRIJEVOZNIH SREDSTAVA - PRANJE VOZILA</t>
  </si>
  <si>
    <t>USLUGE PROMIDŽBE I INFORMIRANJA</t>
  </si>
  <si>
    <t>KOMUNALNE USLUGE</t>
  </si>
  <si>
    <t>DIMNJAČARSKE I EKOLOŠKE USLUGE</t>
  </si>
  <si>
    <t>OSTALE KOMUNALNE USLUGE - UREĐENJE OKOLIŠA I SLIČNO</t>
  </si>
  <si>
    <t>LABORATORIJSKE USLUGE</t>
  </si>
  <si>
    <t>ODREĐIVANJE (USPOSTAVA MONITORINGA) KONTAMINACIJE TALA ZA PROGRAM "EKOLOŠKA KARTA GRADA ZAGREBA"</t>
  </si>
  <si>
    <t>USLUGE RAZVOJA SOFTVERA (ODRŽAVANJE POSLOVNIH PROGRAMSKIH RJEŠENJA), GRUPE:</t>
  </si>
  <si>
    <t>USLUGE ČIŠĆENJA, PRANJA I SLIČNO</t>
  </si>
  <si>
    <t>USLUGE ČUVANJA IMOVINE I OSOBA</t>
  </si>
  <si>
    <t>USLUGE IZRADE VIZUALNE KOMUNIKACIJE</t>
  </si>
  <si>
    <t>USLUGE KORIŠTENJA SUSTAVA E- RAČUN</t>
  </si>
  <si>
    <t>PREMIJE OSIGURANJA</t>
  </si>
  <si>
    <t>OKVIRNI SPORAZUM</t>
  </si>
  <si>
    <t>USLUGE TEKUĆEG I INVESTICIJSKOG ODRŽAVANJA PRIJEVOZNIH SREDSTAVA</t>
  </si>
  <si>
    <t>DROGE I PSIHOTROPNE TVARI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</si>
  <si>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</si>
  <si>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</si>
  <si>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ELISA TESTOVI ZA ALERGENE</t>
  </si>
  <si>
    <t>30192000-1</t>
  </si>
  <si>
    <t xml:space="preserve">33651000-8 </t>
  </si>
  <si>
    <t>24000000-4</t>
  </si>
  <si>
    <t xml:space="preserve">33694000-1 </t>
  </si>
  <si>
    <t>POTROŠNI MATERIJAL ZA MALDI TOF (VITEK MS)</t>
  </si>
  <si>
    <t xml:space="preserve">33695000-8 </t>
  </si>
  <si>
    <t>24450000-3</t>
  </si>
  <si>
    <t>33695000-8</t>
  </si>
  <si>
    <t>24110000-8</t>
  </si>
  <si>
    <t xml:space="preserve">44400000-4 </t>
  </si>
  <si>
    <t>45400000-1</t>
  </si>
  <si>
    <t>50730000-1</t>
  </si>
  <si>
    <t>50310000-1</t>
  </si>
  <si>
    <t>50410000-2</t>
  </si>
  <si>
    <t xml:space="preserve">77310000-6 </t>
  </si>
  <si>
    <t>71351200-5</t>
  </si>
  <si>
    <t>79990000-0</t>
  </si>
  <si>
    <t>50312000-5</t>
  </si>
  <si>
    <t xml:space="preserve">79800000-2 </t>
  </si>
  <si>
    <t>90919000-2</t>
  </si>
  <si>
    <t xml:space="preserve">98310000-9 </t>
  </si>
  <si>
    <t>79710000-4</t>
  </si>
  <si>
    <t>66510000-8</t>
  </si>
  <si>
    <t>79200000-6</t>
  </si>
  <si>
    <t>POTROŠNI MATERIJAL ZA APARAT PREVI COLOR ZA AUTOMATSKO BOJANJE PREPARATA PO GRAMU</t>
  </si>
  <si>
    <t>50112300-6</t>
  </si>
  <si>
    <t>50110000-9</t>
  </si>
  <si>
    <t xml:space="preserve">ZAKUPNINE I NAJAMNINE </t>
  </si>
  <si>
    <t>ZDRAVSTVENE USLUGE</t>
  </si>
  <si>
    <t>CJEPIVO PROTIV MENINGOKOKNE BOLESTI GR. B.</t>
  </si>
  <si>
    <t>CJEPIVO PROTIV DIFTERIJE, TETANUSA I ACELULARNOG PERTUSISA</t>
  </si>
  <si>
    <t>CJEPIVO PROTIV BJESNOĆE</t>
  </si>
  <si>
    <t>TESTOVI ZA MOLEKULARNU DETEKCIJU TOKSINA C. DIFFICILE AMPLIFIKACIJSKOM METODOM</t>
  </si>
  <si>
    <t>USLUGE ČIŠĆENJA</t>
  </si>
  <si>
    <t>24960000-1</t>
  </si>
  <si>
    <t xml:space="preserve">USLUGE ČIŠĆENJA, PRANJA I SLIČNO -  PRANJE KUTA </t>
  </si>
  <si>
    <t>KOLONE ZA PLINSKU KROMATOGRAFIJU I ODREĐIVANJE SULFITA</t>
  </si>
  <si>
    <t>KOLONE I PRETKOLONE ZA TEKUĆINSKU KROMATOGRAFIJU (LC/MSMS, UPLC/MS-MS), SPE KOLONE I KOLONE ZA PRIRPEMU UZORAKA MIKOTOKSINA</t>
  </si>
  <si>
    <t>GOTOVI TESTOVI ZA PESTICIDE I SPE KOLONE ZA DODATNO PROČIŠĆAVANJE I  EKSTRAKCIJU UZORAKA</t>
  </si>
  <si>
    <t>TEST ZA KVANTITATIVNO ODREĐIVANJE KALPROTEKTINA U STOLICI</t>
  </si>
  <si>
    <t>NAVOD FINANCIRA LI SE UGOVOR IZ FONDOVA EU</t>
  </si>
  <si>
    <t>NAPOMENA</t>
  </si>
  <si>
    <t>22820000-4</t>
  </si>
  <si>
    <t>NE</t>
  </si>
  <si>
    <t xml:space="preserve">POTROŠNI MATERIJAL I REAGENSI ZA UREĐAJ HB&amp;L UROQUATTRO </t>
  </si>
  <si>
    <t xml:space="preserve">REAGENSI ZA ANALIZATOR ELEMENATA U MOKRAĆI METODOM PROTOČNE CITOMETRIJE SYSMEX UF-5000 </t>
  </si>
  <si>
    <t>EVIDENCIJSKI BROJ NABAVE</t>
  </si>
  <si>
    <t>REAGENSI I POTROŠNI MATERIJAL ZA MOLEKULARNU DETEKCIJU KARBAPENEMAZA</t>
  </si>
  <si>
    <t>OSTALI MATERIJAL I DIJELOVI ZA TEKUĆE I INVESTICIJSKO ODRŽAVANJE</t>
  </si>
  <si>
    <t>OSTALI MATERIJAL I DIJELOVI ZA TEKUĆE I INVESTICIJSKO ODRŽAVANJE - TEHNIČKA SLUŽBA</t>
  </si>
  <si>
    <t>LICENCE</t>
  </si>
  <si>
    <t>GRAFIČKE I TISKARSKE USLUGE, USLUGE KOPIRANJA I UVEZIVANJA I SL., GRUPE:</t>
  </si>
  <si>
    <t>GODIŠNJA LICENCA ZA NAJAM DISKOVNOG PROSTORA</t>
  </si>
  <si>
    <t>PESTICIDI ZA LC/MS/MS i GC/MS/MS</t>
  </si>
  <si>
    <t>72252000-6</t>
  </si>
  <si>
    <t>OPSKRBA ELEKTRIČNOM ENERGIJOM</t>
  </si>
  <si>
    <t>REPREZENTACIJA</t>
  </si>
  <si>
    <t xml:space="preserve">33698100-0 </t>
  </si>
  <si>
    <t>38000000-5</t>
  </si>
  <si>
    <t>55520000-1</t>
  </si>
  <si>
    <t>UNIFLOW LICENCE - PRINT MANAGEMENT</t>
  </si>
  <si>
    <t>30230000-0</t>
  </si>
  <si>
    <t>USLUGE DOSTAVLJANJA PRIPREMLJENE HRANE (CATERING)</t>
  </si>
  <si>
    <t>50433000-9</t>
  </si>
  <si>
    <t>UMJERAVANJE MJERILA TEMPERATURE</t>
  </si>
  <si>
    <t>OSTALE NESPOMENUTE USLUGE</t>
  </si>
  <si>
    <t>PROVODI GRAD ZAGREB KAO SREDIŠNJE TIJELO ZA NABAVU</t>
  </si>
  <si>
    <t>CJEPIVO PROTIV PNEUMOKOKNE BOLESTI (POLISAHARIDNO)</t>
  </si>
  <si>
    <t>CJEPIVO PROTIV PNEUMOKOKNE BOLESTI (KONJUGIRANO)</t>
  </si>
  <si>
    <t>USLUGE KOMUNIKACIJSKOG SAVJETOVANJA I ODNOSA S JAVNOŠĆU</t>
  </si>
  <si>
    <t>TEST ZA BRZU DETEKCIJU NOROVIRUSA</t>
  </si>
  <si>
    <t>INTELEKTUALNE I OSOBNE USLUGE</t>
  </si>
  <si>
    <t>RAČUNALNE USLUGE</t>
  </si>
  <si>
    <t>USLUGE RAZVOJA SOFTVERA</t>
  </si>
  <si>
    <t>OSTALE RAČUNALNE USLUGE</t>
  </si>
  <si>
    <t>USLUGE TELEFONA, TELEFAKSA - USLUGE PRIJENOSA PODATAKA I FIKSNE TELEFONIJE I POVEZIVANJE U JEDINSTVENU MREŽU</t>
  </si>
  <si>
    <t>TONERI I TINTE</t>
  </si>
  <si>
    <t>EKOLOGIJA</t>
  </si>
  <si>
    <t>NABAVA AUTOGUMA</t>
  </si>
  <si>
    <t xml:space="preserve">BAZA FOTOGRAFIJA (PRAVA I LICENCE NA KORIŠTENJE VIZUALNOG SADRŽAJA - FOTOGRAFIJA, ILUSTRACIJA I GRAFIKA) </t>
  </si>
  <si>
    <t>ZAVOD</t>
  </si>
  <si>
    <t>USLUGE TEKUĆEG ODRŽAVANJA LABORATORIJSKE OPREME I POSTROJENJA, GRUPE:</t>
  </si>
  <si>
    <t>ZAJEDNIČKA NABAVA PUTEM UREDA ZA FINANCIJE I JAVNU NABAVU GRADA ZAGREBA</t>
  </si>
  <si>
    <t>TESTOVI INTOLERANCIJE NA HRANU</t>
  </si>
  <si>
    <t>LITERATURA</t>
  </si>
  <si>
    <t>NABAVA STRUČNE LITERATURE</t>
  </si>
  <si>
    <t xml:space="preserve">22120000-7 </t>
  </si>
  <si>
    <t>DISPENZORI, BIRETE I TERMOMETRI, GRUPE:</t>
  </si>
  <si>
    <t>SLUŽBENA, RADNA I ZAŠTITNA ODJEĆA I OBUĆA, GRUPE:</t>
  </si>
  <si>
    <t xml:space="preserve">79990000-0 </t>
  </si>
  <si>
    <t xml:space="preserve">18100000-0 </t>
  </si>
  <si>
    <t xml:space="preserve">79900000-3 </t>
  </si>
  <si>
    <t xml:space="preserve">34351100-3 </t>
  </si>
  <si>
    <t xml:space="preserve">38000000-5 </t>
  </si>
  <si>
    <t>USLUGE NA IZRADI BIOMETEOROLOŠKE PROGNOZE</t>
  </si>
  <si>
    <t xml:space="preserve"> PT SHEME  (INTERKALIBRACIJE)</t>
  </si>
  <si>
    <t xml:space="preserve">71900000-7 </t>
  </si>
  <si>
    <t xml:space="preserve">50000000-5 </t>
  </si>
  <si>
    <t>SITAN INVENTAR</t>
  </si>
  <si>
    <t>OSTALE INTELEKTUALNE USLUGE - BIOPROGNOZA I MONITORING ZRAKA</t>
  </si>
  <si>
    <t>OSTALE INTELEKTUALNE USLUGE - UVOĐENJE SUSTAVA KVALITETE</t>
  </si>
  <si>
    <t xml:space="preserve">50531100-7 </t>
  </si>
  <si>
    <t xml:space="preserve">90915000-4 </t>
  </si>
  <si>
    <t>72267000-4</t>
  </si>
  <si>
    <t>24950000-8</t>
  </si>
  <si>
    <t>KOLONE ZA IONSKU KROMATOGRAFIJU (IC)  ZA INSTRUMENT DIONEX ICS-6000</t>
  </si>
  <si>
    <t>79416000-3</t>
  </si>
  <si>
    <t>POTROŠNI MATERIJAL ZA U POTPUNOSTI AUTOMATIZIRANU MOLEKULARNU DETEKCIJU SARS-COV-2 I SPOLNO PRENOSIVIH PATOGENA</t>
  </si>
  <si>
    <t>TEST ZA MOLEKULARNU DETEKCIJU VIRUSA U STOLICI</t>
  </si>
  <si>
    <t>STANDARDI ZA LC-MS/MS</t>
  </si>
  <si>
    <t>STANDARDI ZA HPLC</t>
  </si>
  <si>
    <t>TESTOVI ZA ODREĐIVANJE OSJETLJIVOSTI MIKROORGANIZAMA NA ANTIMIKROBNE LIJEKOVE METODOM MIKRODILUCIJE </t>
  </si>
  <si>
    <t>POTROŠNI MATERIJAL ZA LBC</t>
  </si>
  <si>
    <t>15300000-1</t>
  </si>
  <si>
    <t>LABORATORIJSKE USLUGE DRUGIH LABORATORIJA, GRUPE:</t>
  </si>
  <si>
    <t>NABAVA SVJEŽEG VOĆA</t>
  </si>
  <si>
    <t>STANDARDI ZA PLINSKU KROMATOGRAFIJU</t>
  </si>
  <si>
    <t>LABORATORIJSKE USLUGE ISPITIVANJA VODA NA RAZNE KONTAMINANTE</t>
  </si>
  <si>
    <t>LABORATORIJSKE USLUGE ISPITIVANJA SPECIFIČNIH POKAZATELJA</t>
  </si>
  <si>
    <t>LABORATORIJSKE USLUGE - MIKROBIOLOŠKO ISPITIVANJE, PATVORENJE I KONTAMINANTI U HRANI I POU</t>
  </si>
  <si>
    <t>LABORATORIJSKE USLUGE - IDENTIFIKACIJA IZOLATA MIKROORGANIZAMA</t>
  </si>
  <si>
    <t>LABORATORIJSKE USLUGE - ANALIZE POPS-OVA</t>
  </si>
  <si>
    <t>OSTALI NESPOMENUTI RASHODI POSLOVANJA</t>
  </si>
  <si>
    <t>22000000-0</t>
  </si>
  <si>
    <t>TESTOVI ZA PSIHOLOŠKO TESTIRANJE</t>
  </si>
  <si>
    <t xml:space="preserve">NAJAM APARATA I ISPORUKA VODE </t>
  </si>
  <si>
    <t xml:space="preserve">41110000-3 </t>
  </si>
  <si>
    <t>OSTALE NAJAMNINE I ZAKUPNINE</t>
  </si>
  <si>
    <t>ODRŽAVANJE SUSTAVA ZA PRIPREMU PURIFICIRANE VODE</t>
  </si>
  <si>
    <t xml:space="preserve">65120000-0 </t>
  </si>
  <si>
    <t xml:space="preserve">RADNA I ZAŠTITNA OBUĆA ZA RAD U ZATVORENOM </t>
  </si>
  <si>
    <t>AKREDITACIJA U SLUŽBI ZA ZAŠTITU OKOLIŠA I ZDRAVSTVENU EKOLOGIJU PREMA NORMI HRN EN ISO 17025</t>
  </si>
  <si>
    <t>AKREDITACIJA U SLUŽBI ZA KLINIČKU MIKROBIOLOGIJU PREMA NORMI HRN EN ISO 17025 I HRN EN ISO 15189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</si>
  <si>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</si>
  <si>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</si>
  <si>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</si>
  <si>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</si>
  <si>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</si>
  <si>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</si>
  <si>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>UMJERAVANJE MJERILA VOLUMENA</t>
  </si>
  <si>
    <t>71632000-7</t>
  </si>
  <si>
    <t>31000000-6</t>
  </si>
  <si>
    <t xml:space="preserve">33696500-0 </t>
  </si>
  <si>
    <t xml:space="preserve">24931250-6 </t>
  </si>
  <si>
    <t>PRESELJENJE I POPRAVAK RAMPE</t>
  </si>
  <si>
    <t>50230000-6</t>
  </si>
  <si>
    <t>IMUNOKROMATOGRAFSKI TEST ZA DOKAZIVANJE ANTIGENA HELICOBACTER PYLORI</t>
  </si>
  <si>
    <t>ODRŽAVANJE SUSTAVA TEHNIČKE ZAŠTITE - GRUPE:</t>
  </si>
  <si>
    <t>II. KVARTAL</t>
  </si>
  <si>
    <t>III. KVARTAL</t>
  </si>
  <si>
    <t xml:space="preserve">IZNOS TROŠKA U FINANCIJSKOM PLANU </t>
  </si>
  <si>
    <t xml:space="preserve">SERVIS I ODRŽAVANJE FOTOKOPIRNIH UREĐAJA I OSTALE UREDSKE OPREME </t>
  </si>
  <si>
    <t>USLUGE TEKUĆEG ODRŽAVANJA LABORATORIJSKE OPREME PROIZVOĐAČA /  FOSS</t>
  </si>
  <si>
    <t>USLUGE TEKUĆEG ODRŽAVANJA LABORATORIJSKE OPREME PROIZVOĐAČA /  HORIBA</t>
  </si>
  <si>
    <t>USLUGE TEKUĆEG ODRŽAVANJA LABORATORIJSKE OPREME PROIZVOĐAČA / VIRCELL</t>
  </si>
  <si>
    <t>USLUGE TEKUĆEG ODRŽAVANJA LABORATORIJSKE OPREME PROIZVOĐAČA / ALIFAX</t>
  </si>
  <si>
    <t>PLANIRANO TRAJANJE UGOVORA O JAVNOJ NABAVI / OKVIRNOG SPORAZUMA</t>
  </si>
  <si>
    <t>OZNAKA POZICIJE FINANCIJSKOG PLANA</t>
  </si>
  <si>
    <t>PLANIRANA  VRIJEDNOST PREDMETA NABAVE (PDV UKLJUČEN)</t>
  </si>
  <si>
    <t>LABORATORIJSKE USLUGE ISPITIVANJA VODA NA ANTIBIOTIKE</t>
  </si>
  <si>
    <t>LABORATORIJSKE USLUGE ISPITIVANJA TOKSIČNOSTI</t>
  </si>
  <si>
    <t>LABORATORIJSKE USLUGE ISPITIVANJA RADIOAKTIVNOSTI I IDENTIFIKACIJE</t>
  </si>
  <si>
    <t>LABORATORIJSKE USLUGE - PARAZITOLOŠKE PRETRAGE HRANE</t>
  </si>
  <si>
    <t>DISPENZORI, BIRETE I PIPETE</t>
  </si>
  <si>
    <t>TERMOMETRI</t>
  </si>
  <si>
    <t>71356300-1</t>
  </si>
  <si>
    <t>USLUGA OPREMANJA PROSTORA I TEHNIČKA PODRŠKA U SKLOPU PROGRAMA SAJAM ZDRAVLJA "ŠTAMPAR U TVOM KVARTU"</t>
  </si>
  <si>
    <t>KITOVI ZA BROJANJE SOMATSKIH KOLIFAGA</t>
  </si>
  <si>
    <t>GOTOVE COLILERT PODLOGE ZA KOLIFORME I E. COLI MPN</t>
  </si>
  <si>
    <t>IMUNOKROMATOGRAFSKI TEST ZA DETEKCIJU KARBAPENEMAZA U ENTEROBAKTERIJA</t>
  </si>
  <si>
    <t>ODRŽAVANJE SUSTAVA ZA PRAĆENJE VOZILA "SMARTIVO"</t>
  </si>
  <si>
    <t>POTROŠNI MATERIJAL I PRIBOR ZA LABORATORIJSKE UREĐAJE</t>
  </si>
  <si>
    <t xml:space="preserve"> PROCIJENJENA VRIJEDNOST ZA 2025. GODINU </t>
  </si>
  <si>
    <t>RADNA I ZAŠTITNA ODJEĆA BIJELI PROGRAM</t>
  </si>
  <si>
    <t>RADNA I ZAŠTITNA OBUĆA ZA RAD NA OTVORENOM</t>
  </si>
  <si>
    <t>ODRŽAVANJE APLIKACIJE ZA MAMOGRAFIJU "MAMMA-ZG"</t>
  </si>
  <si>
    <t>ODRŽAVANJE APLIKACIJE PROGRAMSKE PODRŠKE U ORDINACIJAMA ŠKOLSKE I ADOLESCENTNE MEDICINE "COMPLETE PREVENTION"</t>
  </si>
  <si>
    <t>ODRŽAVANJE PROGRAMSKOG RJEŠENJA EKOLOŠKA KARTA GRADA ZAGREBA</t>
  </si>
  <si>
    <t>STANDARDI ZA IONSKU KROMATOGRAFIJU</t>
  </si>
  <si>
    <t>ZAJEDNIČKA NABAVA PROVODI GRAD ZAGREB KAO SREDIŠNJE TIJELO ZA NABAVU</t>
  </si>
  <si>
    <t>71220000-6</t>
  </si>
  <si>
    <t>UGOVOR</t>
  </si>
  <si>
    <t>4 MJESECA</t>
  </si>
  <si>
    <t>USLUGE TEKUĆEG ODRŽAVANJA LABORATORIJSKE OPREME PROIZVOĐAČA / METTLER TOLEDO, XS INSTRUMENTS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</si>
  <si>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</si>
  <si>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</si>
  <si>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</si>
  <si>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MRC SCIENTIFIC INSTRUMENTS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</si>
  <si>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</si>
  <si>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</si>
  <si>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</si>
  <si>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NEOS</t>
  </si>
  <si>
    <t>USLUGE TEKUĆEG ODRŽAVANJA LABORATORIJSKE OPREME PROIZVOĐAČA / AUSDIAGNOSTIC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</si>
  <si>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</si>
  <si>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</si>
  <si>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PERKIN ELMER, ANTON PAAR, SIEMENS</t>
  </si>
  <si>
    <t>USLUGE TEKUĆEG ODRŽAVANJA LABORATORIJSKE OPREME PROIZVOĐAČA / ANALITIK JENA, CEM</t>
  </si>
  <si>
    <t>USLUGE TEKUĆEG ODRŽAVANJA LABORATORIJSKE OPREME PROIZVOĐAČA /  SAMSUNG</t>
  </si>
  <si>
    <t>USLUGE TEKUĆEG ODRŽAVANJA LABORATORIJSKE OPREME PROIZVOĐAČA / HACH</t>
  </si>
  <si>
    <t>USLUGE TEKUĆEG ODRŽAVANJA LABORATORIJSKE OPREME PROIZVOĐAČA / BELIMED</t>
  </si>
  <si>
    <t>USLUGE TEKUĆEG ODRŽAVANJA LABORATORIJSKE OPREME PROIZVOĐAČA / SIMPACK VIRO</t>
  </si>
  <si>
    <t>USLUGE PRAĆENJA MEDIJSKIH OBJAVA (PRESSCUT)</t>
  </si>
  <si>
    <t xml:space="preserve">CERTIFIKACIJA ZA NORME ISO 9001, ISO 14001 </t>
  </si>
  <si>
    <t>ZAKONSKA ISPITIVANJA - ISPITIVANJA IZ PODRUČJA ZAŠTITE NA RADU, ZAŠTITE OD POŽARA I ZAŠTITE OKOLIŠA</t>
  </si>
  <si>
    <t>72267100-0</t>
  </si>
  <si>
    <t xml:space="preserve">III. KVARTAL </t>
  </si>
  <si>
    <t>RASHODI PO OSNOVI UTROŠKA POTROŠNOG MEDICINSKOG MATERIJALA</t>
  </si>
  <si>
    <t>RASHODI PO OSNOVI UTROŠKA POTROŠNOG MEDICINSKOG MATERIJALA - CJEPIVO, GRUPE:</t>
  </si>
  <si>
    <t>RASHODI PO OSNOVI UTROŠKA POTROŠNOG MEDICINSKOG MATERIJALA - STANDARDI, GRUPE</t>
  </si>
  <si>
    <t>RASHODI PO OSNOVI UTROŠKA POTROŠNOG MEDICINSKOG MATERIJALA - PODLOGE ZA MIKROBIOLOGIJU, GRUPE:</t>
  </si>
  <si>
    <t>RASHODI PO OSNOVI UTROŠKA POTROŠNOG MEDICINSKOG MATERIJALA - HEMOKULTURE</t>
  </si>
  <si>
    <t>RASHODI PO OSNOVI UTROŠKA POTROŠNOG MEDICINSKOG MATERIJALA - KRVNI PRIPRAVCI</t>
  </si>
  <si>
    <t>RASHODI PO OSNOVI UTROŠKA POTROŠNOG MEDICINSKOG MATERIJALA - FILTER PAPIRI</t>
  </si>
  <si>
    <t>RASHODI PO OSNOVI UTROŠKA POTROŠNOG MEDICINSKOG MATERIJALA - POTROŠNI LABORATORIJSKI MATERIJAL</t>
  </si>
  <si>
    <t>RASHODI PO OSNOVI UTROŠKA POTROŠNOG MEDICINSKOG MATERIJALA  - SREDSTVA ZA DDD</t>
  </si>
  <si>
    <t>RASHODI PO OSNOVI UTROŠKA POTROŠNOG MEDICINSKOG MATERIJALA - MOLEKULARNA MIKROBIOLOGIJA</t>
  </si>
  <si>
    <t>RASHODI PO OSNOVI UTROŠKA POTROŠNOG MEDICINSKOG MATERIJALA - MOBILNA MAMOGRAFIJA</t>
  </si>
  <si>
    <t>RASHODI PO OSNOVI UTROŠKA POTROŠNOG MEDICINSKOG MATERIJALA - OBRASCI</t>
  </si>
  <si>
    <t>RASHODI PO OSNOVI UTROŠKA POTROŠNOG MEDICINSKOG MATERIJALA - POTROŠNI MATERIJAL ZA PREVENTIVNU MEDICINU</t>
  </si>
  <si>
    <t>RASHODI PO OSNOVI UTROŠKA POTROŠNOG MEDICINSKOG MATERIJALA - TESTOVI ZA MIKROBIOLOGIJU</t>
  </si>
  <si>
    <t>SERUMI ZA AGLUTINACIJU, SUSTAV ZA BRZU IDENTIFIKACIJU I OSTALO ZA MIKROBIOLOGIJU, GRUPE:</t>
  </si>
  <si>
    <t>POTROŠNI MEDICINSKI MATERIJAL - TESTOVI ZA MIKROBIOLOGIJU, GRUPE:</t>
  </si>
  <si>
    <t>POTROŠNI MATERIJAL ZA REAL-TIME I PCR DETEKCIJU REZISTENCIJE I ETIOLOGIJE INFEKTIVNIH SINDROMA</t>
  </si>
  <si>
    <t>PROCJENJENA / UGOVORENA VRIJEDNOST PREDMETA NABAVE</t>
  </si>
  <si>
    <t>OSTALE INTELEKTUALNE USLUGE - IZRADA PROJEKATA</t>
  </si>
  <si>
    <t>CJEPIVO (REKOMBINANTNO) PROTIV HERPES ZOSTERA</t>
  </si>
  <si>
    <t>CJEPIVO PROTIV PNEUMOKOKNE BOLESTI (KONJUGIRANO) - OSTALA VIŠEVALENTNA CJEPIVA</t>
  </si>
  <si>
    <t>79952000-2</t>
  </si>
  <si>
    <t>ZAŠTITNA OPREMA RUKU, GLAVE, DIŠNI PUTEVI</t>
  </si>
  <si>
    <t>RADNA I ZAŠTITNA ODJEĆA ZA RAD NA OTVORENOM - ZAŠTITA TIJELA</t>
  </si>
  <si>
    <t>SPE KOLONICE ZA DODATNO PROČIŠĆAVANJE I  EKSTRAKCIJU UZORAKA</t>
  </si>
  <si>
    <t>KITOVI ZA IZOLACIJU I PROČIŠĆAVANJE DNA IZ OKOLIŠNIH UZORAKA I HRANE, DETEKCIJU I KVANTIFIKACIJU ALERGENA, DETEKCIJU RAZLIČITIH ŽIVOTINJSKIH VRSTA, DETEKCIJU PATOGENIH MIKROORGANIZAMA I GMO SCREENING</t>
  </si>
  <si>
    <t>USLUGE TEKUĆEG ODRŽAVANJA PRIJEVOZNIH SREDSTAVA - SERVISI:</t>
  </si>
  <si>
    <t>SERVERSKE I KLIJENTSKE MICROSOFT LICENCE, GRUPE:</t>
  </si>
  <si>
    <t>SERVERSKE I KLIJENTSKE MICROSOFT LICENCE</t>
  </si>
  <si>
    <t>LICENCE ZA MICROSOFT CLOUD RJEŠENJE ZA ODRŽAVANJE GIS APLIKACIJE EKO KARTE</t>
  </si>
  <si>
    <t>ODRŽAVANJE MREŽNE I SERVERSKE INFRASTRUKTURE</t>
  </si>
  <si>
    <t>3 GODINE</t>
  </si>
  <si>
    <t xml:space="preserve">NADOGRADNJA PROGRAMSKOG RJEŠENJA EKOLOŠKA KARTA GRADA ZAGREBA </t>
  </si>
  <si>
    <t>72212461-8</t>
  </si>
  <si>
    <t>I. KVARTAL</t>
  </si>
  <si>
    <t>TEST KITOVI ZA UREĐAJ VIDAS I POTROŠNA OPREMA ZA DILUMAT</t>
  </si>
  <si>
    <t>2 GODINA</t>
  </si>
  <si>
    <t>RASHODI PO OSNOVI UTROŠKA POTROŠNOG MEDICINSKOG MATERIJALA - KEMIKALIJE, GRUPE:</t>
  </si>
  <si>
    <t>RASHODI PO OSNOVI UTROŠKA POTROŠNOG MEDICINSKOG MATERIJALA - TEST PLOČICE ZA DROGE</t>
  </si>
  <si>
    <t>POTROŠNI MATERIJAL ZA PREVENCIJU OVISNOSTI, GRUPE:</t>
  </si>
  <si>
    <t>KITOVI I POTROŠNI MATERIJAL ZA DETEKCIJU PATOGENA, GRUPE:</t>
  </si>
  <si>
    <t xml:space="preserve">TEST PLOČICE ZA KVALITATIVNO ODREĐIVANJE METABOLITA DROGE U URINU </t>
  </si>
  <si>
    <t>TESTOVI ZA BRZU DIJAGNOSTIKU HIV-a i HEPATITISA C</t>
  </si>
  <si>
    <t>33140000-3</t>
  </si>
  <si>
    <t xml:space="preserve">SREDSTVA ZA OSOBNU HIGIJENU </t>
  </si>
  <si>
    <t>33760000-5</t>
  </si>
  <si>
    <t>TEHNIČKI PLINOVI</t>
  </si>
  <si>
    <t>OBVEZNI I PREVENTIVNI ZDRAVSTVENI PREGLEDI ZAPOSLENIKA</t>
  </si>
  <si>
    <t xml:space="preserve">USLUGE SISTEMATSKIH PREGLEDA ZA ZAPOSLENIKE ZAVODA </t>
  </si>
  <si>
    <t>85100000-0</t>
  </si>
  <si>
    <t>IZRADA PROJEKTA REKONSTRUKCIJE KROVIŠTA ZGRADE C</t>
  </si>
  <si>
    <t>IZRADA PROJEKTNE DOKUMENTACIJE ZA NADSTREŠNICU PARKIRALIŠTA ZA IZGRADNJU FOTONAPONSKE CENTRALE</t>
  </si>
  <si>
    <t xml:space="preserve">II. KVARTAL </t>
  </si>
  <si>
    <t>71242000-6</t>
  </si>
  <si>
    <t>71222000-0</t>
  </si>
  <si>
    <t>IZRADA PROJEKTNE DOKUMENTACIJE DIZALICE TOPLINE ZA ZGRADU A</t>
  </si>
  <si>
    <t>5 MJESECI</t>
  </si>
  <si>
    <t>OSTALE INTELEKTUALNE USLUGE - STRUČNI NADZOR</t>
  </si>
  <si>
    <t>NADOGRADNJA INTRANET PORTALA ZAVODA</t>
  </si>
  <si>
    <t>EMV-05-2025</t>
  </si>
  <si>
    <t>RASHODI PO OSNOVI UTROŠKA POTROŠNOG MEDICINSKOG MATERIJALA - DISKOVI, GRUPE:</t>
  </si>
  <si>
    <t>DISKOVI ZA ATB</t>
  </si>
  <si>
    <t xml:space="preserve">DIJAGNOSTIČKI DISKOVI </t>
  </si>
  <si>
    <t>EVV-07-2025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</si>
  <si>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</si>
  <si>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</si>
  <si>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</si>
  <si>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</si>
  <si>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</si>
  <si>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</si>
  <si>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GOTOVE PODLOGE - KITOVI ZA MIKROBIOLOŠKU ANALIZU VODA</t>
  </si>
  <si>
    <t>EMV-19-2025</t>
  </si>
  <si>
    <t>33793000-5</t>
  </si>
  <si>
    <t>RASHODI PO OSNOVI UTROŠKA POTROŠNOG MEDICINSKOG MATERIJALA - LABORATORIJSKO STAKLO, GRUPE:</t>
  </si>
  <si>
    <t xml:space="preserve">LABORATORIJSKO STAKLO A KLASE </t>
  </si>
  <si>
    <t>LABORATORIJSKO STAKLO, TIKVICE, PIPETE, CILINDRI</t>
  </si>
  <si>
    <t>LABORATORIJSKO STAKLO, EPRUVETE, ČAŠE, BOCE, LIJEVCI I OSTALO</t>
  </si>
  <si>
    <t>EVV-06-2025</t>
  </si>
  <si>
    <t xml:space="preserve">19520000-7 </t>
  </si>
  <si>
    <t>RASHODI PO OSNOVI UTROŠKA POTROŠNOG MEDICINSKOG MATERIJALA - LABORATORIJSKA PLASTIKA, GRUPE:</t>
  </si>
  <si>
    <t>LABORATORIJSKA PLASTIKA - BRISEVI</t>
  </si>
  <si>
    <t>LABORATORIJSKA PLASTIKA - EPRUVETE ZA URIN, POSUDICE ZA STOLICU, ČEPOVI ZA EPRUVETE, VREĆE ZA STOMAHER, EZE</t>
  </si>
  <si>
    <t>LABORATORIJSKA PLASTIKA - PETRIJEVE PLOČE I ČAŠE ZA UZORKOVANJE</t>
  </si>
  <si>
    <t>LABORATORIJSKA PLASTIKA - CILINDRI, ČAŠE, LIJEVCI, BOCE, ŠTRCALJKE, KANISTRI I STALCI</t>
  </si>
  <si>
    <t>NASTAVCI ZA PIPETE I PIPETE</t>
  </si>
  <si>
    <t>EVV-10-2025</t>
  </si>
  <si>
    <t>33694000-1</t>
  </si>
  <si>
    <t>POTROŠNI MEDICINSKI MATERIJAL - POTROŠNI MATERIJAL ZA MOLEKULARNU MIKROBIOLOGIJU, GRUPE:</t>
  </si>
  <si>
    <t>KITOVI I OSTALI POTROŠNI MATERIJAL ZA MOLEKULARNU DETEKCIJU BAKTERIJE CHLAMYDIA TRACHOMATIS</t>
  </si>
  <si>
    <t xml:space="preserve"> </t>
  </si>
  <si>
    <t>KITOVI I OSTALI POTROŠNI MATERIJAL ZA MOLEKULARNU DETEKCIJU HUMANIH PAPILOMA VIRUSA (HPV)</t>
  </si>
  <si>
    <t>KITOVI ZA UZIMANJE I TRANSPORT UZORAKA OBRISAKA CERVIKSA ZA PRETRAGU NA HPV</t>
  </si>
  <si>
    <t>PLASTIČNI PRIBOR ZA PCR</t>
  </si>
  <si>
    <t>OSTALI PRIBOR ZA PCR I SEROLOGIJU</t>
  </si>
  <si>
    <t>EVV-05-2025</t>
  </si>
  <si>
    <t>KITOVI, REAGENSI I OSTALI POTROŠNI MATERIJAL ZA MULTIPLEX I REAL-TIME PCR TESTOVE I SEKVENCIRANJE, GRUPE:</t>
  </si>
  <si>
    <t>KITOVI I REAGENSI ZA AUTOMATIZIRANU AMPLIFIKACIJU NA AUSDIAGNOSTIC MULTIPLEX-TANDEM PCR (MT-PCR) SISTEMU</t>
  </si>
  <si>
    <t>KITOVI, REAGENSI I OSTALI POTROŠNI MATERIJAL ZA RAD NA LIGHTCYLER 480 II APARATU</t>
  </si>
  <si>
    <t>KITOVI, REAGENSI I OSTALI POTROŠNI MATERIJAL ZA RAD NA ELITE INGENIUS APARATU</t>
  </si>
  <si>
    <t>KITOVI, REAGENSI I OSTALI POTROŠNI MATERIJAL ZA RAD NA BIOFIRE FILMARRAY APARATU</t>
  </si>
  <si>
    <t>KITOVI ZA BRZI PCR POC TEST NA SARS-COV-2 I GRIPU</t>
  </si>
  <si>
    <t>TESTOVI ZA DETEKCIJU SARS-COV-2 NA POC PCR UREĐAJU</t>
  </si>
  <si>
    <t>POTROŠNI MATERIJAL ZA AUTOMATSKU IZOLACIJU VIRUSNE NUKLEINSKE KISELINE KOMPATIBILAN S UREĐAJEM GENEROTEX 96</t>
  </si>
  <si>
    <t>POTROŠNI MATERIJAL ZA AUTOMATSKU IZOLACIJU VIRUSNE NUKLEINSKE KISELINE KOMPATIBILAN S UREĐAJEM EZ1 ADVANCED XL</t>
  </si>
  <si>
    <t>GENOTIPIZACIJSKI TEST ZA DETEKCIJU BORDETELLA PERTUSSIS I BORDETELLA PARAPERTUSSIS</t>
  </si>
  <si>
    <t>NASTAVCI ZA PIPETE, PIPETE ZA COVID 19 I MOLEKULARNU DIJAGNOSTIKU</t>
  </si>
  <si>
    <t>MICROTUBE, KRIOTUBE, STALCI I DRUGO ZA COVID 19 I MOLEKULARNU DIJAGNOSTIKU</t>
  </si>
  <si>
    <t>POTROŠNI MATERIJAL I REAGENSI ZA SEKVENCIRANJE KOMPATIBILNI ZA RAD NA APARATU MISEQ</t>
  </si>
  <si>
    <t>EVV-02-2025</t>
  </si>
  <si>
    <t>RASHODI PO OSNOVI UTROŠKA POTROŠNOG MEDICINSKOG MATERIJALA - SEROLOŠKA DIJAGNOSTIKA, GRUPE:</t>
  </si>
  <si>
    <t>ELFA TESTOVI I DRUGO</t>
  </si>
  <si>
    <t>CLIA TESTOVI I DRUGO</t>
  </si>
  <si>
    <t>ECLIA TESTOVI ZA SEROLOŠKU DIJAGNOSTIKU HEPATITIS B I C VIRUSNE INFEKCIJE</t>
  </si>
  <si>
    <t>IMUNOBLOT TESTOVI I DRUGO</t>
  </si>
  <si>
    <t>EVV-09-2025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</si>
  <si>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</si>
  <si>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</si>
  <si>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</si>
  <si>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</si>
  <si>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</si>
  <si>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</si>
  <si>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OLYMPUS</t>
  </si>
  <si>
    <t>USLUGE TEKUĆEG ODRŽAVANJA LABORATORIJSKE OPREME PROIZVOĐAČA / EVERMED, WAECO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</si>
  <si>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</si>
  <si>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</si>
  <si>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</si>
  <si>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MIELE</t>
  </si>
  <si>
    <t>USLUGE TEKUĆEG ODRŽAVANJA LABORATORIJSKE OPREME PROIZVOĐAČA /  GERHARDT SOXTHERM, OI ANALYTICAL</t>
  </si>
  <si>
    <t>USLUGE TEKUĆEG ODRŽAVANJA LABORATORIJSKE OPREME PROIZVOĐAČA /  WATERS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</si>
  <si>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</si>
  <si>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</si>
  <si>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</si>
  <si>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</si>
  <si>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</si>
  <si>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</si>
  <si>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BIOTOOL</t>
  </si>
  <si>
    <t>USLUGE TEKUĆEG ODRŽAVANJA LABORATORIJSKE OPREME PROIZVOĐAČA / SYSTEC</t>
  </si>
  <si>
    <t>USLUGE TEKUĆEG ODRŽAVANJA LABORATORIJSKE OPREME PROIZVOĐAČA / KONČAR</t>
  </si>
  <si>
    <t>USLUGE TEKUĆEG ODRŽAVANJA LABORATORIJSKE OPREME PROIZVOĐAČA / INTERKLIMAT</t>
  </si>
  <si>
    <t>USLUGE TEKUĆEG ODRŽAVANJA LABORATORIJSKE OPREME PROIZVOĐAČA / CISA</t>
  </si>
  <si>
    <t>USLUGE TEKUĆEG ODRŽAVANJA LABORATORIJSKE OPREME PROIZVOĐAČA / MMM</t>
  </si>
  <si>
    <t xml:space="preserve">90524000-6 </t>
  </si>
  <si>
    <t>EVV-03-2025</t>
  </si>
  <si>
    <t>IZNOŠENJE I ODVOZ SMEĆA - USLUGE GOSPODARENJA OPASNIM I NEOPASNIM OTPADOM, GRUPE:</t>
  </si>
  <si>
    <t>USLUGE GOSPODARENJA OPASNIM I NEOPASNIM OTPADOM</t>
  </si>
  <si>
    <t>USLUGE GOSPODARENJA OTPADNIM PAPIROM I KARTONOM</t>
  </si>
  <si>
    <t>EMV-06-2025</t>
  </si>
  <si>
    <t>72700000-7</t>
  </si>
  <si>
    <t>OBNOVA SIGURNOSNIH RJEŠENJA, 2 GRUPE</t>
  </si>
  <si>
    <t>OBNOVA FORTIGATE SIGURNOSNE INFRASTRUKTURE</t>
  </si>
  <si>
    <t>OBNOVA NETWRIX SUSTAVA ZA ADMINISTRACIJU AD-A</t>
  </si>
  <si>
    <t>EVV-04-2025</t>
  </si>
  <si>
    <t>50312310-1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</si>
  <si>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</si>
  <si>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</si>
  <si>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</si>
  <si>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BN-25-2025</t>
  </si>
  <si>
    <t xml:space="preserve">79632000-3 </t>
  </si>
  <si>
    <t>USLUGE OSPOSOBLJAVANJA ZA RUKOVANJE KEMIKALIJAMA</t>
  </si>
  <si>
    <t>NADOGRADNJA WEB STRANICE ZAVODA</t>
  </si>
  <si>
    <t>STRUČNI NADZOR RADOVA NA UREĐENJU PROSTORA AMBULANTI ZAVODA NA LOKACIJAMA VUKOVARSKA I ODRANSKA, ZAGREB</t>
  </si>
  <si>
    <t xml:space="preserve">REMOTE DESKTOP APLIKACIJA </t>
  </si>
  <si>
    <t>EVV-05-2023, EVV-03-2024
(EVV-05-2023 -G.3)</t>
  </si>
  <si>
    <t xml:space="preserve">34100000-8 </t>
  </si>
  <si>
    <t>5 GODINA</t>
  </si>
  <si>
    <t>ZAKUPNINE I NAJAMNINE ZA VOZILA - NABAVA 25 VOZILA PUTEM OPERATIVNOG LEASINGA NA RAZDOBLJE OD 5 GODINA</t>
  </si>
  <si>
    <t xml:space="preserve">GRAFIČKE I TISKARSKE USLUGE, GRUPE: </t>
  </si>
  <si>
    <t>TISAK OBRAZACA I TISKANICA</t>
  </si>
  <si>
    <t xml:space="preserve"> TISAK KNJIGA, BROŠURA, LETAKA I OSTALOG</t>
  </si>
  <si>
    <t>USLUGE DIGITALIZACIJE REGISTRATURNOG GRADIVA</t>
  </si>
  <si>
    <t>79999100-4</t>
  </si>
  <si>
    <t>EMV-08-2025</t>
  </si>
  <si>
    <t>USLUGE TEKUĆEG ODRŽAVANJA LABORATORIJSKE OPREME PROIZVOĐAČA / LTH,KW, ARCTIKO</t>
  </si>
  <si>
    <t>USLUGE TEKUĆEG ODRŽAVANJA LABORATORIJSKE OPREME PROIZVOĐAČA /  SMEG</t>
  </si>
  <si>
    <t xml:space="preserve">USLUGE TEKUĆEG ODRŽAVANJA LABORATORIJSKE OPREME PROIZVOĐAČA / MEDICAL PROJECT </t>
  </si>
  <si>
    <t>EMV-13-2025</t>
  </si>
  <si>
    <t>USLUGA ORGANIZACIJE  SIMPOZIJA "MLADI I (NE)OVISNI"</t>
  </si>
  <si>
    <t>LICENCA ZA KORIŠTENJE SOFTVERA ZA MAMOGRAFIJU</t>
  </si>
  <si>
    <t>72212200</t>
  </si>
  <si>
    <t>72212222</t>
  </si>
  <si>
    <t>OSTALE ZDRAVSTVENE USLUGE</t>
  </si>
  <si>
    <t xml:space="preserve">85140000-2 </t>
  </si>
  <si>
    <t>DODJELA UGOVORA ZA DRUŠTVENE I DRUGE POSEBNE USLUGE</t>
  </si>
  <si>
    <t>OSTALE ZDRAVSTVENE USLUGE - OČITAVANJE NALAZA PREVENTIVNE MAMOGRAFIJE</t>
  </si>
  <si>
    <t>PLANIRA LI SE PREDMET NABAVE PODIJELITI NA GRUPE</t>
  </si>
  <si>
    <t>DA</t>
  </si>
  <si>
    <t>RAČUNALA I RAČUNALNA OPREMA</t>
  </si>
  <si>
    <t>30237000-9</t>
  </si>
  <si>
    <t xml:space="preserve">INFORMATIČKI POTROŠNI HARDWARE (CIJELI ZAVOD) </t>
  </si>
  <si>
    <t xml:space="preserve">30121000-3 </t>
  </si>
  <si>
    <t>PRINTERI SA SKENEROM</t>
  </si>
  <si>
    <t>30122200-2</t>
  </si>
  <si>
    <t>STOLNI SKENER ZA DIGITALIZACIJU</t>
  </si>
  <si>
    <t>OTVORENI POSTUPAK</t>
  </si>
  <si>
    <t>90 DANA</t>
  </si>
  <si>
    <t>UREĐAJI ZA KIBERNETIČKU SIGURNOST</t>
  </si>
  <si>
    <t xml:space="preserve">UREDSKI NAMJEŠTAJ </t>
  </si>
  <si>
    <t>39130000-2</t>
  </si>
  <si>
    <t>39131100-0</t>
  </si>
  <si>
    <t>REGALI ZA ARHIVU</t>
  </si>
  <si>
    <t>39110000-6</t>
  </si>
  <si>
    <t>UREDSKI STOLCI</t>
  </si>
  <si>
    <t>OSTALA OPREMA ZA ODRŽAVANJE I ZAŠTITU</t>
  </si>
  <si>
    <t xml:space="preserve">35121000-8 </t>
  </si>
  <si>
    <t>NABAVA I ISPORUKA MIKROPROCESORSKE PLINODOJAVNE CENTRALE</t>
  </si>
  <si>
    <t>31730000</t>
  </si>
  <si>
    <t>III.KVARTAL</t>
  </si>
  <si>
    <t>60 DANA</t>
  </si>
  <si>
    <t xml:space="preserve"> SUSTAV VATRODOJAVE ZA ZGRADU C (3. KAT) I LOKACIJU C. ZUZORIĆ</t>
  </si>
  <si>
    <t xml:space="preserve">PROVODI GRAD ZAGREB KAO SREDIŠNJE TIJELO ZA NABAVU </t>
  </si>
  <si>
    <t xml:space="preserve">MEDICINSKA OPREMA </t>
  </si>
  <si>
    <t>33100000-1</t>
  </si>
  <si>
    <t>NABAVA MEDICINSKOG INVENTARA</t>
  </si>
  <si>
    <t>LABORATORIJSKA OPREMA</t>
  </si>
  <si>
    <t>LABORATORIJSKI HLADNJACI I LEDENICE</t>
  </si>
  <si>
    <t>38514000-1</t>
  </si>
  <si>
    <t>II.KVARTAL</t>
  </si>
  <si>
    <t>MIKROSKOP S KAMEROM I TAMNIM POLJEM</t>
  </si>
  <si>
    <t xml:space="preserve">33127000-6 </t>
  </si>
  <si>
    <t>MIKROBIOLOGIJA</t>
  </si>
  <si>
    <t>POTPUNO AUTOMATIZIRANI ELFA IMUNOANALIZATOR</t>
  </si>
  <si>
    <t>38000000</t>
  </si>
  <si>
    <t xml:space="preserve">APARAT ZA PRIPRAVU MIKROBIOLOŠKIH PODLOGA </t>
  </si>
  <si>
    <t xml:space="preserve">APARAT ZA RAZLIJEVANJE MIKROBIOLOŠKIH PODLOGA S PRINTEROM </t>
  </si>
  <si>
    <t>38540000</t>
  </si>
  <si>
    <t>OPREMA ZA POTREBE SLUŽBE ZA ZDRAVSTVENU EKOLOGIJU, GRUPE:</t>
  </si>
  <si>
    <t>ph METAR</t>
  </si>
  <si>
    <t xml:space="preserve">ANALITIČKA VAGA </t>
  </si>
  <si>
    <t>UREĐAJ ZA ODREĐIVANJE CO2</t>
  </si>
  <si>
    <t>AUTOMATSKI UZORKIVAČ</t>
  </si>
  <si>
    <t xml:space="preserve">INKUBATOR </t>
  </si>
  <si>
    <t>UREĐAJI, STROJEVI I OPREMA ZA OSTALE NAMJENE</t>
  </si>
  <si>
    <t>44221230-6</t>
  </si>
  <si>
    <t>KLIZNA VRATA ZGRADA A PRIZEMLJE SPOJNI HODNIK</t>
  </si>
  <si>
    <t>ULAGANJA U RAČUNALNE PROGRAME</t>
  </si>
  <si>
    <t>72000000-5</t>
  </si>
  <si>
    <t>NADOGRADNJA PROGRAMSKIH RJEŠENJA</t>
  </si>
  <si>
    <t>E DIGITALNI GODIŠNJI</t>
  </si>
  <si>
    <t>DODATNA ULAGANJA NA GRAĐEVINSKIM OBJEKTIMA</t>
  </si>
  <si>
    <t>45400000</t>
  </si>
  <si>
    <t>UREĐENJE POSTOJEĆIH PROSTORA NA LOKACIJI MIROGOJSKA CESTA, ZAGREB</t>
  </si>
  <si>
    <t>DODATNA ULAGANJA NA TUĐIM GRAĐEVINSKIM OBJEKTIMA RADI PRAVA KORIŠTENJA</t>
  </si>
  <si>
    <t>45262700</t>
  </si>
  <si>
    <t>I.KVARTAL</t>
  </si>
  <si>
    <t>UREĐENJE PROSTORA AMBULANTI ZAVODA NA LOKACIJAMA VUKOVARSKA I ODRANSKA, ZAGREB</t>
  </si>
  <si>
    <t>UKUPNO</t>
  </si>
  <si>
    <t>PROVODI GRAD ZAGREB KAO SREDIŠNJE TIJELO ZA NABAVU, DECENTRALIZIRANA SREDSTVA</t>
  </si>
  <si>
    <t>EVV-01-2025</t>
  </si>
  <si>
    <t>6 MJESECI</t>
  </si>
  <si>
    <t>NABAVA POKRETNOG LABORATORIJA ZA ODREĐIVANJE KVALITETE ZRAKA</t>
  </si>
  <si>
    <t>EMV-11-2025</t>
  </si>
  <si>
    <t>POMOĆNA OPREMA ZA EKOLOGIJU, GRUPE:</t>
  </si>
  <si>
    <t>TERMOSTATI</t>
  </si>
  <si>
    <t>MLIN ZA MLJEVENJE UZORAKA OTPADA</t>
  </si>
  <si>
    <t xml:space="preserve">KOMORA S REGULACIJOM TOPLINE, VLAGE I UV LAMPOM </t>
  </si>
  <si>
    <t>TITRATOR ZA ANIONSKE, KATIONSKE I NEIONSKE TENZIDE</t>
  </si>
  <si>
    <t>PLAN NABAVE MATERIJALA, ENERGIJE, USLUGA I DUGOTRAJNE NEFINANCIJSKE IMOVINE ZA 2026. GODINU</t>
  </si>
  <si>
    <t>POPIS POSTUPAKA NABAVE MATERIJALA, ENERGIJE,USLUGA I DUGOTRAJNE NEFINANCIJSKE IMOVINE KOJI SU PROVEDENI U 2025. GODINI ILI SU U POSTUPKU NABAVE, A REZULTAT KOJIH JE SKLAPANJE OKVIRNOG SPORAZUMA / UGOVORA O JAVNOJ NABAVI KOJI ĆE BITI REALIZIRAN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</si>
</sst>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9EDF7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 wrapText="1"/>
    </xf>
    <xf numFmtId="3" fontId="5" fillId="5" borderId="11" xfId="0" applyNumberFormat="1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17" fontId="5" fillId="5" borderId="5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3" fontId="5" fillId="6" borderId="5" xfId="0" applyNumberFormat="1" applyFont="1" applyFill="1" applyBorder="1" applyAlignment="1">
      <alignment horizontal="right" vertical="center"/>
    </xf>
    <xf numFmtId="3" fontId="5" fillId="6" borderId="5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0" fontId="5" fillId="5" borderId="4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4" fillId="0" borderId="5" xfId="0" applyNumberFormat="1" applyFont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/>
    <xf numFmtId="0" fontId="4" fillId="4" borderId="6" xfId="0" applyFont="1" applyFill="1" applyBorder="1"/>
    <xf numFmtId="0" fontId="4" fillId="4" borderId="5" xfId="0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right" vertical="center"/>
    </xf>
    <xf numFmtId="0" fontId="4" fillId="0" borderId="6" xfId="0" applyFont="1" applyBorder="1"/>
    <xf numFmtId="49" fontId="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3" fontId="6" fillId="5" borderId="5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 wrapText="1"/>
    </xf>
    <xf numFmtId="3" fontId="6" fillId="4" borderId="23" xfId="0" applyNumberFormat="1" applyFont="1" applyFill="1" applyBorder="1" applyAlignment="1">
      <alignment horizontal="right" vertical="center" wrapText="1"/>
    </xf>
    <xf numFmtId="3" fontId="6" fillId="4" borderId="24" xfId="0" applyNumberFormat="1" applyFont="1" applyFill="1" applyBorder="1" applyAlignment="1">
      <alignment horizontal="right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 wrapText="1"/>
    </xf>
    <xf numFmtId="3" fontId="7" fillId="2" borderId="26" xfId="0" applyNumberFormat="1" applyFont="1" applyFill="1" applyBorder="1" applyAlignment="1">
      <alignment horizontal="right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3" fontId="7" fillId="2" borderId="27" xfId="0" applyNumberFormat="1" applyFont="1" applyFill="1" applyBorder="1" applyAlignment="1">
      <alignment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left" vertical="center" wrapText="1"/>
    </xf>
    <xf numFmtId="3" fontId="6" fillId="4" borderId="26" xfId="0" applyNumberFormat="1" applyFont="1" applyFill="1" applyBorder="1" applyAlignment="1">
      <alignment vertical="center" wrapText="1"/>
    </xf>
    <xf numFmtId="3" fontId="6" fillId="4" borderId="27" xfId="0" applyNumberFormat="1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vertical="center" wrapText="1"/>
    </xf>
    <xf numFmtId="3" fontId="7" fillId="2" borderId="26" xfId="0" applyNumberFormat="1" applyFont="1" applyFill="1" applyBorder="1" applyAlignment="1">
      <alignment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 wrapText="1"/>
    </xf>
    <xf numFmtId="49" fontId="6" fillId="9" borderId="26" xfId="0" applyNumberFormat="1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left" vertical="center" wrapText="1"/>
    </xf>
    <xf numFmtId="3" fontId="6" fillId="9" borderId="26" xfId="0" applyNumberFormat="1" applyFont="1" applyFill="1" applyBorder="1" applyAlignment="1">
      <alignment vertical="center" wrapText="1"/>
    </xf>
    <xf numFmtId="3" fontId="6" fillId="9" borderId="26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2" fontId="6" fillId="4" borderId="26" xfId="0" applyNumberFormat="1" applyFont="1" applyFill="1" applyBorder="1" applyAlignment="1">
      <alignment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3" fontId="7" fillId="0" borderId="26" xfId="0" applyNumberFormat="1" applyFont="1" applyBorder="1" applyAlignment="1">
      <alignment horizontal="right" vertical="center"/>
    </xf>
    <xf numFmtId="3" fontId="7" fillId="0" borderId="26" xfId="0" applyNumberFormat="1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 wrapText="1"/>
    </xf>
    <xf numFmtId="3" fontId="6" fillId="6" borderId="20" xfId="0" applyNumberFormat="1" applyFont="1" applyFill="1" applyBorder="1" applyAlignment="1">
      <alignment horizontal="right" vertical="center"/>
    </xf>
    <xf numFmtId="3" fontId="6" fillId="6" borderId="20" xfId="0" applyNumberFormat="1" applyFont="1" applyFill="1" applyBorder="1" applyAlignment="1">
      <alignment horizontal="center" vertical="center"/>
    </xf>
    <xf numFmtId="3" fontId="6" fillId="6" borderId="21" xfId="0" applyNumberFormat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7" fillId="9" borderId="26" xfId="0" applyNumberFormat="1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17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 wrapText="1"/>
    </xf>
    <xf numFmtId="3" fontId="4" fillId="2" borderId="30" xfId="0" applyNumberFormat="1" applyFont="1" applyFill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left" vertical="center" wrapText="1"/>
    </xf>
    <xf numFmtId="3" fontId="6" fillId="4" borderId="33" xfId="0" applyNumberFormat="1" applyFont="1" applyFill="1" applyBorder="1" applyAlignment="1">
      <alignment vertical="center" wrapText="1"/>
    </xf>
    <xf numFmtId="3" fontId="6" fillId="4" borderId="33" xfId="0" applyNumberFormat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3">
    <cellStyle name="Normalno" xfId="0" builtinId="0"/>
    <cellStyle name="Normalno 2" xfId="1" xr:uid="{7A40EAC9-81F0-46DA-878C-0DA318F4219D}"/>
    <cellStyle name="Zarez" xfId="2" builtinId="3"/>
  </cellStyles>
  <dxfs count="0"/>
  <tableStyles count="0" defaultTableStyle="TableStyleMedium2" defaultPivotStyle="PivotStyleLight16"/>
  <colors>
    <mruColors>
      <color rgb="FFE1F2CE"/>
      <color rgb="FF421E06"/>
      <color rgb="FFF9F7FB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mpar-my.sharepoint.com/personal/skovacevic_stampar_hr/Documents/Radna%20povr&#353;ina/CPV_2025-9-30-12-16-42.xlsx" TargetMode="External"/><Relationship Id="rId1" Type="http://schemas.openxmlformats.org/officeDocument/2006/relationships/externalLinkPath" Target="/personal/skovacevic_stampar_hr/Documents/Radna%20povr&#353;ina/CPV_2025-9-30-12-16-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8229">
          <cell r="A8229" t="str">
            <v>71520000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E9B6-42B9-4055-92A3-9C5E371073A3}">
  <sheetPr>
    <pageSetUpPr fitToPage="1"/>
  </sheetPr>
  <dimension ref="A1:N303"/>
  <sheetViews>
    <sheetView tabSelected="1" topLeftCell="A290" zoomScale="85" zoomScaleNormal="85" workbookViewId="0">
      <selection activeCell="L302" sqref="L302"/>
    </sheetView>
  </sheetViews>
  <sheetFormatPr defaultRowHeight="15" x14ac:dyDescent="0.25"/>
  <cols>
    <col min="1" max="1" width="15.7109375" style="101" customWidth="1"/>
    <col min="2" max="2" width="15.7109375" style="102" customWidth="1"/>
    <col min="3" max="5" width="15.7109375" style="101" customWidth="1"/>
    <col min="6" max="6" width="15.7109375" style="103" customWidth="1"/>
    <col min="7" max="7" width="20.7109375" style="101" customWidth="1"/>
    <col min="8" max="8" width="15.7109375" style="101" customWidth="1"/>
    <col min="9" max="9" width="60.7109375" style="104" customWidth="1"/>
    <col min="10" max="12" width="15.7109375" style="105" customWidth="1"/>
    <col min="13" max="13" width="15.7109375" style="106" customWidth="1"/>
    <col min="14" max="14" width="25.7109375" style="102" customWidth="1"/>
    <col min="15" max="16384" width="9.140625" style="104"/>
  </cols>
  <sheetData>
    <row r="1" spans="1:14" s="6" customFormat="1" ht="15" customHeight="1" thickBot="1" x14ac:dyDescent="0.3">
      <c r="A1" s="1"/>
      <c r="B1" s="2"/>
      <c r="C1" s="1"/>
      <c r="D1" s="1"/>
      <c r="E1" s="1"/>
      <c r="F1" s="3"/>
      <c r="G1" s="1"/>
      <c r="H1" s="1"/>
      <c r="J1" s="4" t="e">
        <f>J3-#REF!</f>
        <v>#REF!</v>
      </c>
      <c r="K1" s="4" t="e">
        <f>K3-#REF!</f>
        <v>#REF!</v>
      </c>
      <c r="L1" s="4" t="e">
        <f>L3-#REF!</f>
        <v>#REF!</v>
      </c>
      <c r="M1" s="5"/>
      <c r="N1" s="2"/>
    </row>
    <row r="2" spans="1:14" ht="35.1" customHeight="1" thickTop="1" thickBot="1" x14ac:dyDescent="0.3">
      <c r="A2" s="277" t="s">
        <v>549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</row>
    <row r="3" spans="1:14" s="6" customFormat="1" ht="15" customHeight="1" thickTop="1" thickBot="1" x14ac:dyDescent="0.3">
      <c r="A3" s="1"/>
      <c r="B3" s="2"/>
      <c r="C3" s="1"/>
      <c r="D3" s="1"/>
      <c r="E3" s="1"/>
      <c r="F3" s="3"/>
      <c r="G3" s="1"/>
      <c r="H3" s="1"/>
      <c r="I3" s="107"/>
      <c r="J3" s="4">
        <f>J6+J7+J9+J10+J12+J13+J15+J17+J18+J19+SUM(J22:J27)+J28+J30+J33+J34+SUM(J36:J40)+SUM(J43:J44)+J45+J48+J49+SUM(J52:J81)+SUM(J83:J88)+SUM(J89:J95)+J97+J98+J99+SUM(J101:J103)+J105+J106+J109+J110+J111+J113+J114+J117+J120+J122+J123+SUM(J125:J133)+SUM(J136:J138)+J140+J142+SUM(J144:J146)+SUM(J150:J152)+J153+J154+J155+J156++J158+J161+J163+J165+J166+J168+J169+J170+J171+J172+J173+J174+SUM(J177:J197)+SUM(J199:J202)+SUM(J205:J217)+SUM(J219:J231)+J233+J234+J235+J236+J237+J238+J239+SUM(J242:J243)+J244+J247+J248+J249+J250+J252+SUM(J254:J261)+J263+J265+J115+J162</f>
        <v>4286700</v>
      </c>
      <c r="K3" s="4">
        <f t="shared" ref="K3:L3" si="0">K6+K7+K9+K10+K12+K13+K15+K17+K18+K19+SUM(K22:K27)+K28+K30+K33+K34+SUM(K36:K40)+SUM(K43:K44)+K45+K48+K49+SUM(K52:K81)+SUM(K83:K88)+SUM(K89:K95)+K97+K98+K99+SUM(K101:K103)+K105+K106+K109+K110+K111+K113+K114+K117+K120+K122+K123+SUM(K125:K133)+SUM(K136:K138)+K140+K142+SUM(K144:K146)+SUM(K150:K152)+K153+K154+K155+K156++K158+K161+K163+K165+K166+K168+K169+K170+K171+K172+K173+K174+SUM(K177:K197)+SUM(K199:K202)+SUM(K205:K217)+SUM(K219:K231)+K233+K234+K235+K236+K237+K238+K239+SUM(K242:K243)+K244+K247+K248+K249+K250+K252+SUM(K254:K261)+K263+K265+K115+K162</f>
        <v>5281235</v>
      </c>
      <c r="L3" s="4">
        <f t="shared" si="0"/>
        <v>3468634.166666667</v>
      </c>
      <c r="M3" s="5"/>
      <c r="N3" s="2"/>
    </row>
    <row r="4" spans="1:14" s="101" customFormat="1" ht="76.5" thickTop="1" thickBot="1" x14ac:dyDescent="0.3">
      <c r="A4" s="72" t="s">
        <v>133</v>
      </c>
      <c r="B4" s="73" t="s">
        <v>0</v>
      </c>
      <c r="C4" s="73" t="s">
        <v>1</v>
      </c>
      <c r="D4" s="73" t="s">
        <v>477</v>
      </c>
      <c r="E4" s="73" t="s">
        <v>2</v>
      </c>
      <c r="F4" s="74" t="s">
        <v>3</v>
      </c>
      <c r="G4" s="73" t="s">
        <v>243</v>
      </c>
      <c r="H4" s="73" t="s">
        <v>244</v>
      </c>
      <c r="I4" s="75" t="s">
        <v>4</v>
      </c>
      <c r="J4" s="76" t="s">
        <v>259</v>
      </c>
      <c r="K4" s="76" t="s">
        <v>245</v>
      </c>
      <c r="L4" s="76" t="s">
        <v>237</v>
      </c>
      <c r="M4" s="76" t="s">
        <v>127</v>
      </c>
      <c r="N4" s="77" t="s">
        <v>128</v>
      </c>
    </row>
    <row r="5" spans="1:14" ht="35.1" customHeight="1" thickTop="1" x14ac:dyDescent="0.25">
      <c r="A5" s="19"/>
      <c r="B5" s="20"/>
      <c r="C5" s="20"/>
      <c r="D5" s="20"/>
      <c r="E5" s="20"/>
      <c r="F5" s="20"/>
      <c r="G5" s="20"/>
      <c r="H5" s="21">
        <v>32211</v>
      </c>
      <c r="I5" s="22" t="s">
        <v>5</v>
      </c>
      <c r="J5" s="23">
        <f>SUM(J6:J7)</f>
        <v>50000</v>
      </c>
      <c r="K5" s="23">
        <f t="shared" ref="K5:L5" si="1">SUM(K6:K7)</f>
        <v>62500</v>
      </c>
      <c r="L5" s="23">
        <f t="shared" si="1"/>
        <v>59750</v>
      </c>
      <c r="M5" s="23"/>
      <c r="N5" s="24"/>
    </row>
    <row r="6" spans="1:14" ht="35.1" customHeight="1" x14ac:dyDescent="0.25">
      <c r="A6" s="9"/>
      <c r="B6" s="10" t="s">
        <v>87</v>
      </c>
      <c r="C6" s="10" t="s">
        <v>6</v>
      </c>
      <c r="D6" s="10" t="s">
        <v>130</v>
      </c>
      <c r="E6" s="10"/>
      <c r="F6" s="11"/>
      <c r="G6" s="10"/>
      <c r="H6" s="12"/>
      <c r="I6" s="13" t="s">
        <v>5</v>
      </c>
      <c r="J6" s="14">
        <v>25000</v>
      </c>
      <c r="K6" s="14">
        <f>J6*1.25</f>
        <v>31250</v>
      </c>
      <c r="L6" s="14">
        <f>J6*1.195</f>
        <v>29875</v>
      </c>
      <c r="M6" s="15" t="s">
        <v>130</v>
      </c>
      <c r="N6" s="16"/>
    </row>
    <row r="7" spans="1:14" ht="30" x14ac:dyDescent="0.25">
      <c r="A7" s="9"/>
      <c r="B7" s="17">
        <v>30125000</v>
      </c>
      <c r="C7" s="10" t="s">
        <v>6</v>
      </c>
      <c r="D7" s="10" t="s">
        <v>130</v>
      </c>
      <c r="E7" s="10"/>
      <c r="F7" s="11"/>
      <c r="G7" s="10"/>
      <c r="H7" s="12"/>
      <c r="I7" s="18" t="s">
        <v>163</v>
      </c>
      <c r="J7" s="14">
        <v>25000</v>
      </c>
      <c r="K7" s="14">
        <f>J7*1.25</f>
        <v>31250</v>
      </c>
      <c r="L7" s="14">
        <f>J7*1.195</f>
        <v>29875</v>
      </c>
      <c r="M7" s="15" t="s">
        <v>130</v>
      </c>
      <c r="N7" s="16"/>
    </row>
    <row r="8" spans="1:14" ht="35.1" customHeight="1" x14ac:dyDescent="0.25">
      <c r="A8" s="25"/>
      <c r="B8" s="26"/>
      <c r="C8" s="26"/>
      <c r="D8" s="26"/>
      <c r="E8" s="26"/>
      <c r="F8" s="26"/>
      <c r="G8" s="26"/>
      <c r="H8" s="27">
        <v>32212</v>
      </c>
      <c r="I8" s="28" t="s">
        <v>171</v>
      </c>
      <c r="J8" s="29">
        <f>J9</f>
        <v>4000</v>
      </c>
      <c r="K8" s="29">
        <f t="shared" ref="K8:L8" si="2">K9</f>
        <v>5000</v>
      </c>
      <c r="L8" s="29">
        <f t="shared" si="2"/>
        <v>4780</v>
      </c>
      <c r="M8" s="30"/>
      <c r="N8" s="31"/>
    </row>
    <row r="9" spans="1:14" ht="35.1" customHeight="1" x14ac:dyDescent="0.25">
      <c r="A9" s="9"/>
      <c r="B9" s="10" t="s">
        <v>173</v>
      </c>
      <c r="C9" s="10" t="s">
        <v>6</v>
      </c>
      <c r="D9" s="10" t="s">
        <v>130</v>
      </c>
      <c r="E9" s="10"/>
      <c r="F9" s="11"/>
      <c r="G9" s="10"/>
      <c r="H9" s="12"/>
      <c r="I9" s="18" t="s">
        <v>172</v>
      </c>
      <c r="J9" s="14">
        <v>4000</v>
      </c>
      <c r="K9" s="14">
        <f>J9*1.25</f>
        <v>5000</v>
      </c>
      <c r="L9" s="14">
        <f>ROUND(J9*1.195,-1)</f>
        <v>4780</v>
      </c>
      <c r="M9" s="15" t="s">
        <v>130</v>
      </c>
      <c r="N9" s="16"/>
    </row>
    <row r="10" spans="1:14" ht="35.1" customHeight="1" x14ac:dyDescent="0.25">
      <c r="A10" s="25"/>
      <c r="B10" s="26">
        <v>39830000</v>
      </c>
      <c r="C10" s="26" t="s">
        <v>6</v>
      </c>
      <c r="D10" s="26"/>
      <c r="E10" s="26"/>
      <c r="F10" s="26"/>
      <c r="G10" s="26"/>
      <c r="H10" s="27">
        <v>32214</v>
      </c>
      <c r="I10" s="28" t="s">
        <v>10</v>
      </c>
      <c r="J10" s="29">
        <v>9000</v>
      </c>
      <c r="K10" s="29">
        <f>J10*1.25</f>
        <v>11250</v>
      </c>
      <c r="L10" s="29">
        <f>ROUND(J10*1.195,-1)</f>
        <v>10760</v>
      </c>
      <c r="M10" s="32" t="s">
        <v>130</v>
      </c>
      <c r="N10" s="31"/>
    </row>
    <row r="11" spans="1:14" ht="35.1" customHeight="1" x14ac:dyDescent="0.25">
      <c r="A11" s="25"/>
      <c r="B11" s="26"/>
      <c r="C11" s="26"/>
      <c r="D11" s="26"/>
      <c r="E11" s="26"/>
      <c r="F11" s="26"/>
      <c r="G11" s="26"/>
      <c r="H11" s="27">
        <v>32216</v>
      </c>
      <c r="I11" s="28" t="s">
        <v>11</v>
      </c>
      <c r="J11" s="29">
        <f>J12+J13</f>
        <v>140000</v>
      </c>
      <c r="K11" s="29">
        <f t="shared" ref="K11:L11" si="3">K12+K13</f>
        <v>175000</v>
      </c>
      <c r="L11" s="29">
        <f t="shared" si="3"/>
        <v>83650</v>
      </c>
      <c r="M11" s="32"/>
      <c r="N11" s="31"/>
    </row>
    <row r="12" spans="1:14" ht="45" customHeight="1" x14ac:dyDescent="0.25">
      <c r="A12" s="33"/>
      <c r="B12" s="34" t="s">
        <v>336</v>
      </c>
      <c r="C12" s="34" t="s">
        <v>7</v>
      </c>
      <c r="D12" s="34" t="s">
        <v>130</v>
      </c>
      <c r="E12" s="34" t="s">
        <v>81</v>
      </c>
      <c r="F12" s="35" t="s">
        <v>327</v>
      </c>
      <c r="G12" s="34" t="s">
        <v>12</v>
      </c>
      <c r="H12" s="36">
        <v>3221614</v>
      </c>
      <c r="I12" s="37" t="s">
        <v>13</v>
      </c>
      <c r="J12" s="38">
        <v>70000</v>
      </c>
      <c r="K12" s="38">
        <f>J12*1.25</f>
        <v>87500</v>
      </c>
      <c r="L12" s="128">
        <f>J12*1.195/2</f>
        <v>41825</v>
      </c>
      <c r="M12" s="15" t="s">
        <v>130</v>
      </c>
      <c r="N12" s="16" t="s">
        <v>153</v>
      </c>
    </row>
    <row r="13" spans="1:14" ht="42.75" customHeight="1" x14ac:dyDescent="0.25">
      <c r="A13" s="33"/>
      <c r="B13" s="34" t="s">
        <v>338</v>
      </c>
      <c r="C13" s="34" t="s">
        <v>7</v>
      </c>
      <c r="D13" s="34" t="s">
        <v>130</v>
      </c>
      <c r="E13" s="34" t="s">
        <v>81</v>
      </c>
      <c r="F13" s="35" t="s">
        <v>327</v>
      </c>
      <c r="G13" s="34" t="s">
        <v>12</v>
      </c>
      <c r="H13" s="36">
        <v>3221615</v>
      </c>
      <c r="I13" s="37" t="s">
        <v>337</v>
      </c>
      <c r="J13" s="38">
        <v>70000</v>
      </c>
      <c r="K13" s="38">
        <f>J13*1.25</f>
        <v>87500</v>
      </c>
      <c r="L13" s="128">
        <f>J13*1.195/2</f>
        <v>41825</v>
      </c>
      <c r="M13" s="15" t="s">
        <v>130</v>
      </c>
      <c r="N13" s="16" t="s">
        <v>153</v>
      </c>
    </row>
    <row r="14" spans="1:14" ht="38.25" customHeight="1" x14ac:dyDescent="0.25">
      <c r="A14" s="25"/>
      <c r="B14" s="26"/>
      <c r="C14" s="26"/>
      <c r="D14" s="26"/>
      <c r="E14" s="26"/>
      <c r="F14" s="39"/>
      <c r="G14" s="26"/>
      <c r="H14" s="27">
        <v>32229</v>
      </c>
      <c r="I14" s="28" t="s">
        <v>47</v>
      </c>
      <c r="J14" s="29">
        <f>J15</f>
        <v>76000</v>
      </c>
      <c r="K14" s="29">
        <f t="shared" ref="K14:L14" si="4">K15</f>
        <v>95000</v>
      </c>
      <c r="L14" s="29">
        <f t="shared" si="4"/>
        <v>38000</v>
      </c>
      <c r="M14" s="40"/>
      <c r="N14" s="41"/>
    </row>
    <row r="15" spans="1:14" ht="48" customHeight="1" x14ac:dyDescent="0.25">
      <c r="A15" s="33"/>
      <c r="B15" s="34" t="s">
        <v>95</v>
      </c>
      <c r="C15" s="34" t="s">
        <v>7</v>
      </c>
      <c r="D15" s="34" t="s">
        <v>130</v>
      </c>
      <c r="E15" s="34" t="s">
        <v>81</v>
      </c>
      <c r="F15" s="35" t="s">
        <v>327</v>
      </c>
      <c r="G15" s="34" t="s">
        <v>12</v>
      </c>
      <c r="H15" s="36">
        <v>3222921</v>
      </c>
      <c r="I15" s="37" t="s">
        <v>339</v>
      </c>
      <c r="J15" s="38">
        <v>76000</v>
      </c>
      <c r="K15" s="38">
        <f>J15*1.25</f>
        <v>95000</v>
      </c>
      <c r="L15" s="128">
        <f>J15/2</f>
        <v>38000</v>
      </c>
      <c r="M15" s="15" t="s">
        <v>130</v>
      </c>
      <c r="N15" s="16" t="s">
        <v>153</v>
      </c>
    </row>
    <row r="16" spans="1:14" ht="35.1" customHeight="1" x14ac:dyDescent="0.25">
      <c r="A16" s="25"/>
      <c r="B16" s="26"/>
      <c r="C16" s="26"/>
      <c r="D16" s="26"/>
      <c r="E16" s="26"/>
      <c r="F16" s="26"/>
      <c r="G16" s="26"/>
      <c r="H16" s="27">
        <v>3223</v>
      </c>
      <c r="I16" s="28" t="s">
        <v>48</v>
      </c>
      <c r="J16" s="29">
        <f>SUM(J17:J19)</f>
        <v>327200</v>
      </c>
      <c r="K16" s="29">
        <f t="shared" ref="K16:L16" si="5">SUM(K17:K19)</f>
        <v>409000</v>
      </c>
      <c r="L16" s="29">
        <f t="shared" si="5"/>
        <v>391005</v>
      </c>
      <c r="M16" s="30"/>
      <c r="N16" s="41"/>
    </row>
    <row r="17" spans="1:14" ht="45" customHeight="1" x14ac:dyDescent="0.25">
      <c r="A17" s="9"/>
      <c r="B17" s="10"/>
      <c r="C17" s="10"/>
      <c r="D17" s="10"/>
      <c r="E17" s="10"/>
      <c r="F17" s="10"/>
      <c r="G17" s="10"/>
      <c r="H17" s="12">
        <v>32231</v>
      </c>
      <c r="I17" s="13" t="s">
        <v>142</v>
      </c>
      <c r="J17" s="14">
        <v>166100</v>
      </c>
      <c r="K17" s="14">
        <f>J17*1.25</f>
        <v>207625</v>
      </c>
      <c r="L17" s="56">
        <f>ROUND(J17*1.195,-1)</f>
        <v>198490</v>
      </c>
      <c r="M17" s="15" t="s">
        <v>130</v>
      </c>
      <c r="N17" s="16" t="s">
        <v>266</v>
      </c>
    </row>
    <row r="18" spans="1:14" ht="45" customHeight="1" x14ac:dyDescent="0.25">
      <c r="A18" s="9"/>
      <c r="B18" s="10"/>
      <c r="C18" s="10"/>
      <c r="D18" s="10"/>
      <c r="E18" s="10"/>
      <c r="F18" s="10"/>
      <c r="G18" s="10"/>
      <c r="H18" s="12">
        <v>32233</v>
      </c>
      <c r="I18" s="13" t="s">
        <v>49</v>
      </c>
      <c r="J18" s="14">
        <v>126100</v>
      </c>
      <c r="K18" s="14">
        <f t="shared" ref="K18:K19" si="6">J18*1.25</f>
        <v>157625</v>
      </c>
      <c r="L18" s="56">
        <f>ROUND(J18*1.195,-1)</f>
        <v>150690</v>
      </c>
      <c r="M18" s="15" t="s">
        <v>130</v>
      </c>
      <c r="N18" s="16" t="s">
        <v>266</v>
      </c>
    </row>
    <row r="19" spans="1:14" ht="45" customHeight="1" x14ac:dyDescent="0.25">
      <c r="A19" s="9"/>
      <c r="B19" s="10"/>
      <c r="C19" s="10"/>
      <c r="D19" s="10"/>
      <c r="E19" s="10"/>
      <c r="F19" s="10"/>
      <c r="G19" s="10"/>
      <c r="H19" s="12">
        <v>32234</v>
      </c>
      <c r="I19" s="13" t="s">
        <v>50</v>
      </c>
      <c r="J19" s="14">
        <v>35000</v>
      </c>
      <c r="K19" s="14">
        <f t="shared" si="6"/>
        <v>43750</v>
      </c>
      <c r="L19" s="56">
        <f>J19*1.195</f>
        <v>41825</v>
      </c>
      <c r="M19" s="15" t="s">
        <v>130</v>
      </c>
      <c r="N19" s="16" t="s">
        <v>266</v>
      </c>
    </row>
    <row r="20" spans="1:14" ht="35.1" customHeight="1" x14ac:dyDescent="0.25">
      <c r="A20" s="25"/>
      <c r="B20" s="26"/>
      <c r="C20" s="26"/>
      <c r="D20" s="26"/>
      <c r="E20" s="26"/>
      <c r="F20" s="26"/>
      <c r="G20" s="26"/>
      <c r="H20" s="27">
        <v>3224236</v>
      </c>
      <c r="I20" s="28" t="s">
        <v>51</v>
      </c>
      <c r="J20" s="29">
        <f>J21+J28</f>
        <v>146000</v>
      </c>
      <c r="K20" s="29">
        <f t="shared" ref="K20:L20" si="7">K21+K28</f>
        <v>182500</v>
      </c>
      <c r="L20" s="29">
        <f t="shared" si="7"/>
        <v>83000</v>
      </c>
      <c r="M20" s="30"/>
      <c r="N20" s="78"/>
    </row>
    <row r="21" spans="1:14" ht="45" x14ac:dyDescent="0.25">
      <c r="A21" s="47"/>
      <c r="B21" s="49" t="s">
        <v>121</v>
      </c>
      <c r="C21" s="49" t="s">
        <v>7</v>
      </c>
      <c r="D21" s="49" t="s">
        <v>478</v>
      </c>
      <c r="E21" s="49" t="s">
        <v>81</v>
      </c>
      <c r="F21" s="50" t="s">
        <v>236</v>
      </c>
      <c r="G21" s="49" t="s">
        <v>12</v>
      </c>
      <c r="H21" s="42">
        <v>3224236</v>
      </c>
      <c r="I21" s="43" t="s">
        <v>54</v>
      </c>
      <c r="J21" s="44">
        <f>SUM(J22:J27)</f>
        <v>126000</v>
      </c>
      <c r="K21" s="44">
        <f t="shared" ref="K21:L21" si="8">SUM(K22:K27)</f>
        <v>157500</v>
      </c>
      <c r="L21" s="44">
        <f t="shared" si="8"/>
        <v>63000</v>
      </c>
      <c r="M21" s="53" t="s">
        <v>130</v>
      </c>
      <c r="N21" s="54" t="s">
        <v>153</v>
      </c>
    </row>
    <row r="22" spans="1:14" ht="35.1" customHeight="1" x14ac:dyDescent="0.25">
      <c r="A22" s="60"/>
      <c r="B22" s="55"/>
      <c r="C22" s="55"/>
      <c r="D22" s="55"/>
      <c r="E22" s="55"/>
      <c r="F22" s="55"/>
      <c r="G22" s="55"/>
      <c r="H22" s="45"/>
      <c r="I22" s="13" t="s">
        <v>125</v>
      </c>
      <c r="J22" s="46">
        <v>22000</v>
      </c>
      <c r="K22" s="46">
        <f>J22*1.25</f>
        <v>27500</v>
      </c>
      <c r="L22" s="14">
        <f>J22/2</f>
        <v>11000</v>
      </c>
      <c r="M22" s="62"/>
      <c r="N22" s="79"/>
    </row>
    <row r="23" spans="1:14" ht="35.1" customHeight="1" x14ac:dyDescent="0.25">
      <c r="A23" s="60"/>
      <c r="B23" s="55"/>
      <c r="C23" s="55"/>
      <c r="D23" s="55"/>
      <c r="E23" s="55"/>
      <c r="F23" s="55"/>
      <c r="G23" s="55"/>
      <c r="H23" s="45"/>
      <c r="I23" s="13" t="s">
        <v>55</v>
      </c>
      <c r="J23" s="46">
        <v>18000</v>
      </c>
      <c r="K23" s="46">
        <f t="shared" ref="K23:K27" si="9">J23*1.25</f>
        <v>22500</v>
      </c>
      <c r="L23" s="14">
        <f t="shared" ref="L23:L27" si="10">J23/2</f>
        <v>9000</v>
      </c>
      <c r="M23" s="62"/>
      <c r="N23" s="16"/>
    </row>
    <row r="24" spans="1:14" ht="35.1" customHeight="1" x14ac:dyDescent="0.25">
      <c r="A24" s="33"/>
      <c r="B24" s="34"/>
      <c r="C24" s="34"/>
      <c r="D24" s="34"/>
      <c r="E24" s="34"/>
      <c r="F24" s="34"/>
      <c r="G24" s="34"/>
      <c r="H24" s="36"/>
      <c r="I24" s="13" t="s">
        <v>317</v>
      </c>
      <c r="J24" s="46">
        <v>16000</v>
      </c>
      <c r="K24" s="46">
        <f t="shared" si="9"/>
        <v>20000</v>
      </c>
      <c r="L24" s="14">
        <f t="shared" si="10"/>
        <v>8000</v>
      </c>
      <c r="M24" s="62"/>
      <c r="N24" s="16"/>
    </row>
    <row r="25" spans="1:14" ht="35.1" customHeight="1" x14ac:dyDescent="0.25">
      <c r="A25" s="33"/>
      <c r="B25" s="34"/>
      <c r="C25" s="34"/>
      <c r="D25" s="34"/>
      <c r="E25" s="34"/>
      <c r="F25" s="34"/>
      <c r="G25" s="34"/>
      <c r="H25" s="36"/>
      <c r="I25" s="13" t="s">
        <v>86</v>
      </c>
      <c r="J25" s="46">
        <v>12000</v>
      </c>
      <c r="K25" s="46">
        <f t="shared" si="9"/>
        <v>15000</v>
      </c>
      <c r="L25" s="14">
        <f t="shared" si="10"/>
        <v>6000</v>
      </c>
      <c r="M25" s="62"/>
      <c r="N25" s="16"/>
    </row>
    <row r="26" spans="1:14" ht="90" customHeight="1" x14ac:dyDescent="0.25">
      <c r="A26" s="60"/>
      <c r="B26" s="55"/>
      <c r="C26" s="55"/>
      <c r="D26" s="55"/>
      <c r="E26" s="55"/>
      <c r="F26" s="55"/>
      <c r="G26" s="55"/>
      <c r="H26" s="45"/>
      <c r="I26" s="13" t="s">
        <v>56</v>
      </c>
      <c r="J26" s="46">
        <v>28000</v>
      </c>
      <c r="K26" s="46">
        <f t="shared" si="9"/>
        <v>35000</v>
      </c>
      <c r="L26" s="14">
        <f t="shared" si="10"/>
        <v>14000</v>
      </c>
      <c r="M26" s="62"/>
      <c r="N26" s="16"/>
    </row>
    <row r="27" spans="1:14" ht="61.5" customHeight="1" x14ac:dyDescent="0.25">
      <c r="A27" s="60"/>
      <c r="B27" s="55"/>
      <c r="C27" s="55"/>
      <c r="D27" s="55"/>
      <c r="E27" s="55"/>
      <c r="F27" s="55"/>
      <c r="G27" s="55"/>
      <c r="H27" s="45"/>
      <c r="I27" s="13" t="s">
        <v>318</v>
      </c>
      <c r="J27" s="46">
        <v>30000</v>
      </c>
      <c r="K27" s="46">
        <f t="shared" si="9"/>
        <v>37500</v>
      </c>
      <c r="L27" s="14">
        <f t="shared" si="10"/>
        <v>15000</v>
      </c>
      <c r="M27" s="62"/>
      <c r="N27" s="16"/>
    </row>
    <row r="28" spans="1:14" ht="35.1" customHeight="1" x14ac:dyDescent="0.25">
      <c r="A28" s="59"/>
      <c r="B28" s="49" t="s">
        <v>228</v>
      </c>
      <c r="C28" s="49" t="s">
        <v>6</v>
      </c>
      <c r="D28" s="49" t="s">
        <v>478</v>
      </c>
      <c r="E28" s="49"/>
      <c r="F28" s="50"/>
      <c r="G28" s="49"/>
      <c r="H28" s="42">
        <v>3224236</v>
      </c>
      <c r="I28" s="43" t="s">
        <v>258</v>
      </c>
      <c r="J28" s="44">
        <v>20000</v>
      </c>
      <c r="K28" s="44">
        <f>J28*1.25</f>
        <v>25000</v>
      </c>
      <c r="L28" s="44">
        <f>J28</f>
        <v>20000</v>
      </c>
      <c r="M28" s="53"/>
      <c r="N28" s="54"/>
    </row>
    <row r="29" spans="1:14" ht="35.1" customHeight="1" x14ac:dyDescent="0.25">
      <c r="A29" s="25"/>
      <c r="B29" s="26"/>
      <c r="C29" s="26"/>
      <c r="D29" s="26"/>
      <c r="E29" s="26"/>
      <c r="F29" s="26"/>
      <c r="G29" s="26"/>
      <c r="H29" s="27">
        <v>32244</v>
      </c>
      <c r="I29" s="28" t="s">
        <v>135</v>
      </c>
      <c r="J29" s="29">
        <f>J30</f>
        <v>26000</v>
      </c>
      <c r="K29" s="29">
        <f t="shared" ref="K29:L29" si="11">K30</f>
        <v>32500</v>
      </c>
      <c r="L29" s="29">
        <f t="shared" si="11"/>
        <v>31070</v>
      </c>
      <c r="M29" s="30"/>
      <c r="N29" s="31"/>
    </row>
    <row r="30" spans="1:14" ht="35.1" customHeight="1" x14ac:dyDescent="0.25">
      <c r="A30" s="60"/>
      <c r="B30" s="55" t="s">
        <v>96</v>
      </c>
      <c r="C30" s="55" t="s">
        <v>6</v>
      </c>
      <c r="D30" s="55" t="s">
        <v>130</v>
      </c>
      <c r="E30" s="55"/>
      <c r="F30" s="61"/>
      <c r="G30" s="55"/>
      <c r="H30" s="45">
        <v>322444</v>
      </c>
      <c r="I30" s="13" t="s">
        <v>136</v>
      </c>
      <c r="J30" s="46">
        <v>26000</v>
      </c>
      <c r="K30" s="46">
        <f>J30*1.25</f>
        <v>32500</v>
      </c>
      <c r="L30" s="56">
        <f>J30*1.195</f>
        <v>31070</v>
      </c>
      <c r="M30" s="62" t="s">
        <v>130</v>
      </c>
      <c r="N30" s="16"/>
    </row>
    <row r="31" spans="1:14" ht="35.1" customHeight="1" x14ac:dyDescent="0.25">
      <c r="A31" s="25"/>
      <c r="B31" s="26"/>
      <c r="C31" s="26"/>
      <c r="D31" s="26"/>
      <c r="E31" s="26"/>
      <c r="F31" s="26"/>
      <c r="G31" s="26"/>
      <c r="H31" s="27">
        <v>32251</v>
      </c>
      <c r="I31" s="28" t="s">
        <v>185</v>
      </c>
      <c r="J31" s="29">
        <f>J32</f>
        <v>18000</v>
      </c>
      <c r="K31" s="29">
        <f t="shared" ref="K31:L31" si="12">K32</f>
        <v>22500</v>
      </c>
      <c r="L31" s="29">
        <f t="shared" si="12"/>
        <v>18000</v>
      </c>
      <c r="M31" s="30"/>
      <c r="N31" s="31"/>
    </row>
    <row r="32" spans="1:14" ht="35.1" customHeight="1" x14ac:dyDescent="0.25">
      <c r="A32" s="47"/>
      <c r="B32" s="48" t="s">
        <v>180</v>
      </c>
      <c r="C32" s="48" t="s">
        <v>6</v>
      </c>
      <c r="D32" s="48" t="s">
        <v>478</v>
      </c>
      <c r="E32" s="49"/>
      <c r="F32" s="50"/>
      <c r="G32" s="49"/>
      <c r="H32" s="42" t="s">
        <v>164</v>
      </c>
      <c r="I32" s="51" t="s">
        <v>174</v>
      </c>
      <c r="J32" s="52">
        <f>SUM(J33:J34)</f>
        <v>18000</v>
      </c>
      <c r="K32" s="52">
        <f t="shared" ref="K32:L32" si="13">SUM(K33:K34)</f>
        <v>22500</v>
      </c>
      <c r="L32" s="52">
        <f t="shared" si="13"/>
        <v>18000</v>
      </c>
      <c r="M32" s="53" t="s">
        <v>130</v>
      </c>
      <c r="N32" s="54"/>
    </row>
    <row r="33" spans="1:14" ht="35.1" customHeight="1" x14ac:dyDescent="0.25">
      <c r="A33" s="33"/>
      <c r="B33" s="34"/>
      <c r="C33" s="55"/>
      <c r="D33" s="55"/>
      <c r="E33" s="34"/>
      <c r="F33" s="34"/>
      <c r="G33" s="34"/>
      <c r="H33" s="45"/>
      <c r="I33" s="18" t="s">
        <v>250</v>
      </c>
      <c r="J33" s="14">
        <v>16000</v>
      </c>
      <c r="K33" s="14">
        <f>J33*1.25</f>
        <v>20000</v>
      </c>
      <c r="L33" s="56">
        <f>J33</f>
        <v>16000</v>
      </c>
      <c r="M33" s="57"/>
      <c r="N33" s="16"/>
    </row>
    <row r="34" spans="1:14" ht="31.5" customHeight="1" x14ac:dyDescent="0.25">
      <c r="A34" s="33"/>
      <c r="B34" s="34"/>
      <c r="C34" s="55"/>
      <c r="D34" s="55"/>
      <c r="E34" s="34"/>
      <c r="F34" s="34"/>
      <c r="G34" s="34"/>
      <c r="H34" s="45"/>
      <c r="I34" s="18" t="s">
        <v>251</v>
      </c>
      <c r="J34" s="14">
        <v>2000</v>
      </c>
      <c r="K34" s="14">
        <f>J34*1.25</f>
        <v>2500</v>
      </c>
      <c r="L34" s="56">
        <f>J34</f>
        <v>2000</v>
      </c>
      <c r="M34" s="57"/>
      <c r="N34" s="58"/>
    </row>
    <row r="35" spans="1:14" ht="45" x14ac:dyDescent="0.25">
      <c r="A35" s="25"/>
      <c r="B35" s="26" t="s">
        <v>177</v>
      </c>
      <c r="C35" s="26" t="s">
        <v>7</v>
      </c>
      <c r="D35" s="26" t="s">
        <v>478</v>
      </c>
      <c r="E35" s="26" t="s">
        <v>8</v>
      </c>
      <c r="F35" s="39" t="s">
        <v>236</v>
      </c>
      <c r="G35" s="26" t="s">
        <v>9</v>
      </c>
      <c r="H35" s="27">
        <v>32272</v>
      </c>
      <c r="I35" s="28" t="s">
        <v>175</v>
      </c>
      <c r="J35" s="29">
        <f>SUM(J36:J40)</f>
        <v>41500</v>
      </c>
      <c r="K35" s="29">
        <f t="shared" ref="K35:L35" si="14">SUM(K36:K40)</f>
        <v>51875</v>
      </c>
      <c r="L35" s="29">
        <f t="shared" si="14"/>
        <v>49592.5</v>
      </c>
      <c r="M35" s="30" t="s">
        <v>130</v>
      </c>
      <c r="N35" s="31" t="s">
        <v>153</v>
      </c>
    </row>
    <row r="36" spans="1:14" ht="35.1" customHeight="1" x14ac:dyDescent="0.25">
      <c r="A36" s="9"/>
      <c r="B36" s="10"/>
      <c r="C36" s="10"/>
      <c r="D36" s="10"/>
      <c r="E36" s="10"/>
      <c r="F36" s="63"/>
      <c r="G36" s="10"/>
      <c r="H36" s="12" t="s">
        <v>167</v>
      </c>
      <c r="I36" s="18" t="s">
        <v>260</v>
      </c>
      <c r="J36" s="14">
        <v>18500</v>
      </c>
      <c r="K36" s="14">
        <f>J36*1.25</f>
        <v>23125</v>
      </c>
      <c r="L36" s="56">
        <f t="shared" ref="L36:L40" si="15">J36*1.195</f>
        <v>22107.5</v>
      </c>
      <c r="M36" s="15"/>
      <c r="N36" s="64"/>
    </row>
    <row r="37" spans="1:14" ht="35.1" customHeight="1" x14ac:dyDescent="0.25">
      <c r="A37" s="9"/>
      <c r="B37" s="10"/>
      <c r="C37" s="10"/>
      <c r="D37" s="10"/>
      <c r="E37" s="10"/>
      <c r="F37" s="63"/>
      <c r="G37" s="10"/>
      <c r="H37" s="12" t="s">
        <v>167</v>
      </c>
      <c r="I37" s="18" t="s">
        <v>316</v>
      </c>
      <c r="J37" s="14">
        <v>6000</v>
      </c>
      <c r="K37" s="14">
        <f t="shared" ref="K37:K40" si="16">J37*1.25</f>
        <v>7500</v>
      </c>
      <c r="L37" s="56">
        <f t="shared" si="15"/>
        <v>7170</v>
      </c>
      <c r="M37" s="15"/>
      <c r="N37" s="64"/>
    </row>
    <row r="38" spans="1:14" ht="35.1" customHeight="1" x14ac:dyDescent="0.25">
      <c r="A38" s="9"/>
      <c r="B38" s="10"/>
      <c r="C38" s="10"/>
      <c r="D38" s="10"/>
      <c r="E38" s="10"/>
      <c r="F38" s="63"/>
      <c r="G38" s="10"/>
      <c r="H38" s="12" t="s">
        <v>167</v>
      </c>
      <c r="I38" s="18" t="s">
        <v>261</v>
      </c>
      <c r="J38" s="14">
        <v>5000</v>
      </c>
      <c r="K38" s="14">
        <f t="shared" si="16"/>
        <v>6250</v>
      </c>
      <c r="L38" s="56">
        <f t="shared" si="15"/>
        <v>5975</v>
      </c>
      <c r="M38" s="15"/>
      <c r="N38" s="64"/>
    </row>
    <row r="39" spans="1:14" ht="35.1" customHeight="1" x14ac:dyDescent="0.25">
      <c r="A39" s="9"/>
      <c r="B39" s="10"/>
      <c r="C39" s="10"/>
      <c r="D39" s="10"/>
      <c r="E39" s="10"/>
      <c r="F39" s="63"/>
      <c r="G39" s="10"/>
      <c r="H39" s="12" t="s">
        <v>167</v>
      </c>
      <c r="I39" s="13" t="s">
        <v>217</v>
      </c>
      <c r="J39" s="14">
        <v>8500</v>
      </c>
      <c r="K39" s="14">
        <f t="shared" si="16"/>
        <v>10625</v>
      </c>
      <c r="L39" s="56">
        <f t="shared" si="15"/>
        <v>10157.5</v>
      </c>
      <c r="M39" s="15"/>
      <c r="N39" s="64"/>
    </row>
    <row r="40" spans="1:14" ht="35.1" customHeight="1" x14ac:dyDescent="0.25">
      <c r="A40" s="9"/>
      <c r="B40" s="10"/>
      <c r="C40" s="10"/>
      <c r="D40" s="10"/>
      <c r="E40" s="10"/>
      <c r="F40" s="63"/>
      <c r="G40" s="10"/>
      <c r="H40" s="12" t="s">
        <v>167</v>
      </c>
      <c r="I40" s="13" t="s">
        <v>315</v>
      </c>
      <c r="J40" s="14">
        <v>3500</v>
      </c>
      <c r="K40" s="14">
        <f t="shared" si="16"/>
        <v>4375</v>
      </c>
      <c r="L40" s="56">
        <f t="shared" si="15"/>
        <v>4182.5</v>
      </c>
      <c r="M40" s="15"/>
      <c r="N40" s="64"/>
    </row>
    <row r="41" spans="1:14" ht="35.1" customHeight="1" x14ac:dyDescent="0.25">
      <c r="A41" s="25"/>
      <c r="B41" s="26"/>
      <c r="C41" s="26"/>
      <c r="D41" s="26"/>
      <c r="E41" s="26"/>
      <c r="F41" s="26"/>
      <c r="G41" s="26"/>
      <c r="H41" s="27">
        <v>3231</v>
      </c>
      <c r="I41" s="28" t="s">
        <v>57</v>
      </c>
      <c r="J41" s="29">
        <f>J42+J45</f>
        <v>101000</v>
      </c>
      <c r="K41" s="29">
        <f t="shared" ref="K41:L41" si="17">K42+K45</f>
        <v>126250</v>
      </c>
      <c r="L41" s="29">
        <f t="shared" si="17"/>
        <v>75285</v>
      </c>
      <c r="M41" s="30"/>
      <c r="N41" s="31"/>
    </row>
    <row r="42" spans="1:14" ht="35.1" customHeight="1" x14ac:dyDescent="0.25">
      <c r="A42" s="65"/>
      <c r="B42" s="66"/>
      <c r="C42" s="66"/>
      <c r="D42" s="66"/>
      <c r="E42" s="66"/>
      <c r="F42" s="66"/>
      <c r="G42" s="66"/>
      <c r="H42" s="67">
        <v>32311</v>
      </c>
      <c r="I42" s="68" t="s">
        <v>58</v>
      </c>
      <c r="J42" s="69">
        <f>SUM(J43:J44)</f>
        <v>76000</v>
      </c>
      <c r="K42" s="69">
        <f t="shared" ref="K42:L42" si="18">SUM(K43:K44)</f>
        <v>95000</v>
      </c>
      <c r="L42" s="69">
        <f t="shared" si="18"/>
        <v>45410</v>
      </c>
      <c r="M42" s="70"/>
      <c r="N42" s="71"/>
    </row>
    <row r="43" spans="1:14" ht="60" x14ac:dyDescent="0.25">
      <c r="A43" s="9"/>
      <c r="B43" s="55"/>
      <c r="C43" s="55"/>
      <c r="D43" s="55"/>
      <c r="E43" s="55"/>
      <c r="F43" s="55"/>
      <c r="G43" s="55"/>
      <c r="H43" s="45" t="s">
        <v>167</v>
      </c>
      <c r="I43" s="13" t="s">
        <v>59</v>
      </c>
      <c r="J43" s="46">
        <v>25000</v>
      </c>
      <c r="K43" s="46">
        <f>J43*1.25</f>
        <v>31250</v>
      </c>
      <c r="L43" s="56">
        <f>J43*1.195/2</f>
        <v>14937.5</v>
      </c>
      <c r="M43" s="15" t="s">
        <v>130</v>
      </c>
      <c r="N43" s="16" t="s">
        <v>169</v>
      </c>
    </row>
    <row r="44" spans="1:14" ht="60" x14ac:dyDescent="0.25">
      <c r="A44" s="9"/>
      <c r="B44" s="55"/>
      <c r="C44" s="55"/>
      <c r="D44" s="55"/>
      <c r="E44" s="55"/>
      <c r="F44" s="55"/>
      <c r="G44" s="55"/>
      <c r="H44" s="45" t="s">
        <v>167</v>
      </c>
      <c r="I44" s="13" t="s">
        <v>162</v>
      </c>
      <c r="J44" s="46">
        <v>51000</v>
      </c>
      <c r="K44" s="46">
        <f>J44*1.25</f>
        <v>63750</v>
      </c>
      <c r="L44" s="56">
        <f>J44*1.195/2</f>
        <v>30472.5</v>
      </c>
      <c r="M44" s="15" t="s">
        <v>130</v>
      </c>
      <c r="N44" s="16" t="s">
        <v>169</v>
      </c>
    </row>
    <row r="45" spans="1:14" ht="60" x14ac:dyDescent="0.25">
      <c r="A45" s="65"/>
      <c r="B45" s="66"/>
      <c r="C45" s="66"/>
      <c r="D45" s="66"/>
      <c r="E45" s="66"/>
      <c r="F45" s="66"/>
      <c r="G45" s="66"/>
      <c r="H45" s="67">
        <v>32313</v>
      </c>
      <c r="I45" s="68" t="s">
        <v>60</v>
      </c>
      <c r="J45" s="69">
        <v>25000</v>
      </c>
      <c r="K45" s="69">
        <f>J45*1.25</f>
        <v>31250</v>
      </c>
      <c r="L45" s="69">
        <f t="shared" ref="L45" si="19">J45*1.195</f>
        <v>29875</v>
      </c>
      <c r="M45" s="70" t="s">
        <v>130</v>
      </c>
      <c r="N45" s="71" t="s">
        <v>169</v>
      </c>
    </row>
    <row r="46" spans="1:14" ht="35.1" customHeight="1" x14ac:dyDescent="0.25">
      <c r="A46" s="25"/>
      <c r="B46" s="26"/>
      <c r="C46" s="26"/>
      <c r="D46" s="26"/>
      <c r="E46" s="26"/>
      <c r="F46" s="26"/>
      <c r="G46" s="26"/>
      <c r="H46" s="27">
        <v>3232</v>
      </c>
      <c r="I46" s="28" t="s">
        <v>61</v>
      </c>
      <c r="J46" s="29">
        <f>J47+J50+J96</f>
        <v>457600</v>
      </c>
      <c r="K46" s="29">
        <f t="shared" ref="K46:L46" si="20">K47+K50+K96</f>
        <v>572000</v>
      </c>
      <c r="L46" s="29">
        <f t="shared" si="20"/>
        <v>317567.5</v>
      </c>
      <c r="M46" s="30"/>
      <c r="N46" s="31"/>
    </row>
    <row r="47" spans="1:14" ht="35.1" customHeight="1" x14ac:dyDescent="0.25">
      <c r="A47" s="65"/>
      <c r="B47" s="66" t="s">
        <v>97</v>
      </c>
      <c r="C47" s="66" t="s">
        <v>6</v>
      </c>
      <c r="D47" s="66" t="s">
        <v>478</v>
      </c>
      <c r="E47" s="66"/>
      <c r="F47" s="66"/>
      <c r="G47" s="66"/>
      <c r="H47" s="67">
        <v>32321</v>
      </c>
      <c r="I47" s="68" t="s">
        <v>62</v>
      </c>
      <c r="J47" s="69">
        <f>SUM(J48:J49)</f>
        <v>16000</v>
      </c>
      <c r="K47" s="69">
        <f t="shared" ref="K47:L47" si="21">SUM(K48:K49)</f>
        <v>20000</v>
      </c>
      <c r="L47" s="69">
        <f t="shared" si="21"/>
        <v>19120</v>
      </c>
      <c r="M47" s="70" t="s">
        <v>130</v>
      </c>
      <c r="N47" s="71"/>
    </row>
    <row r="48" spans="1:14" ht="35.1" customHeight="1" x14ac:dyDescent="0.25">
      <c r="A48" s="9"/>
      <c r="B48" s="10"/>
      <c r="C48" s="10"/>
      <c r="D48" s="10"/>
      <c r="E48" s="10"/>
      <c r="F48" s="10"/>
      <c r="G48" s="10"/>
      <c r="H48" s="12"/>
      <c r="I48" s="13" t="s">
        <v>63</v>
      </c>
      <c r="J48" s="46">
        <v>8000</v>
      </c>
      <c r="K48" s="14">
        <f>J48*1.25</f>
        <v>10000</v>
      </c>
      <c r="L48" s="56">
        <f t="shared" ref="L48:L49" si="22">J48*1.195</f>
        <v>9560</v>
      </c>
      <c r="M48" s="15"/>
      <c r="N48" s="64"/>
    </row>
    <row r="49" spans="1:14" ht="35.1" customHeight="1" x14ac:dyDescent="0.25">
      <c r="A49" s="9"/>
      <c r="B49" s="10"/>
      <c r="C49" s="10"/>
      <c r="D49" s="10"/>
      <c r="E49" s="10"/>
      <c r="F49" s="10"/>
      <c r="G49" s="10"/>
      <c r="H49" s="12"/>
      <c r="I49" s="13" t="s">
        <v>64</v>
      </c>
      <c r="J49" s="46">
        <v>8000</v>
      </c>
      <c r="K49" s="14">
        <f>J49*1.25</f>
        <v>10000</v>
      </c>
      <c r="L49" s="56">
        <f t="shared" si="22"/>
        <v>9560</v>
      </c>
      <c r="M49" s="15"/>
      <c r="N49" s="64"/>
    </row>
    <row r="50" spans="1:14" ht="35.1" customHeight="1" x14ac:dyDescent="0.25">
      <c r="A50" s="65"/>
      <c r="B50" s="66"/>
      <c r="C50" s="66"/>
      <c r="D50" s="66"/>
      <c r="E50" s="66"/>
      <c r="F50" s="66"/>
      <c r="G50" s="66"/>
      <c r="H50" s="67">
        <v>32322</v>
      </c>
      <c r="I50" s="68" t="s">
        <v>65</v>
      </c>
      <c r="J50" s="69">
        <f>J51+J82+SUM(J89:J95)</f>
        <v>406600</v>
      </c>
      <c r="K50" s="69">
        <f t="shared" ref="K50:L50" si="23">K51+K82+SUM(K89:K95)</f>
        <v>508250</v>
      </c>
      <c r="L50" s="69">
        <f t="shared" si="23"/>
        <v>256622.5</v>
      </c>
      <c r="M50" s="70" t="s">
        <v>130</v>
      </c>
      <c r="N50" s="71"/>
    </row>
    <row r="51" spans="1:14" ht="45" x14ac:dyDescent="0.25">
      <c r="A51" s="80"/>
      <c r="B51" s="49" t="s">
        <v>100</v>
      </c>
      <c r="C51" s="49" t="s">
        <v>7</v>
      </c>
      <c r="D51" s="49" t="s">
        <v>478</v>
      </c>
      <c r="E51" s="49" t="s">
        <v>81</v>
      </c>
      <c r="F51" s="50" t="s">
        <v>327</v>
      </c>
      <c r="G51" s="49" t="s">
        <v>12</v>
      </c>
      <c r="H51" s="42">
        <v>32322</v>
      </c>
      <c r="I51" s="43" t="s">
        <v>168</v>
      </c>
      <c r="J51" s="81">
        <f>SUM(J52:J81)</f>
        <v>241100</v>
      </c>
      <c r="K51" s="81">
        <f t="shared" ref="K51:L51" si="24">SUM(K52:K81)</f>
        <v>301375</v>
      </c>
      <c r="L51" s="81">
        <f t="shared" si="24"/>
        <v>120550</v>
      </c>
      <c r="M51" s="82" t="s">
        <v>130</v>
      </c>
      <c r="N51" s="54" t="s">
        <v>153</v>
      </c>
    </row>
    <row r="52" spans="1:14" ht="35.1" customHeight="1" x14ac:dyDescent="0.25">
      <c r="A52" s="171"/>
      <c r="B52" s="10"/>
      <c r="C52" s="10"/>
      <c r="D52" s="10"/>
      <c r="E52" s="10"/>
      <c r="F52" s="10"/>
      <c r="G52" s="10"/>
      <c r="H52" s="10"/>
      <c r="I52" s="18" t="s">
        <v>282</v>
      </c>
      <c r="J52" s="14">
        <v>95000</v>
      </c>
      <c r="K52" s="83">
        <f>J52*1.25</f>
        <v>118750</v>
      </c>
      <c r="L52" s="14">
        <f>J52/2</f>
        <v>47500</v>
      </c>
      <c r="M52" s="15"/>
      <c r="N52" s="64"/>
    </row>
    <row r="53" spans="1:14" ht="35.1" customHeight="1" x14ac:dyDescent="0.25">
      <c r="A53" s="171"/>
      <c r="B53" s="10"/>
      <c r="C53" s="10"/>
      <c r="D53" s="10"/>
      <c r="E53" s="10"/>
      <c r="F53" s="10"/>
      <c r="G53" s="10"/>
      <c r="H53" s="10"/>
      <c r="I53" s="84" t="s">
        <v>270</v>
      </c>
      <c r="J53" s="14">
        <v>6200</v>
      </c>
      <c r="K53" s="83">
        <f t="shared" ref="K53:K81" si="25">J53*1.25</f>
        <v>7750</v>
      </c>
      <c r="L53" s="14">
        <f t="shared" ref="L53:L81" si="26">J53/2</f>
        <v>3100</v>
      </c>
      <c r="M53" s="15"/>
      <c r="N53" s="64"/>
    </row>
    <row r="54" spans="1:14" ht="35.1" customHeight="1" x14ac:dyDescent="0.25">
      <c r="A54" s="171"/>
      <c r="B54" s="10"/>
      <c r="C54" s="10"/>
      <c r="D54" s="10"/>
      <c r="E54" s="10"/>
      <c r="F54" s="10"/>
      <c r="G54" s="10"/>
      <c r="H54" s="10"/>
      <c r="I54" s="18" t="s">
        <v>239</v>
      </c>
      <c r="J54" s="14">
        <v>9300</v>
      </c>
      <c r="K54" s="83">
        <f t="shared" si="25"/>
        <v>11625</v>
      </c>
      <c r="L54" s="14">
        <f t="shared" si="26"/>
        <v>4650</v>
      </c>
      <c r="M54" s="15"/>
      <c r="N54" s="64"/>
    </row>
    <row r="55" spans="1:14" ht="45" x14ac:dyDescent="0.25">
      <c r="A55" s="171"/>
      <c r="B55" s="10"/>
      <c r="C55" s="10"/>
      <c r="D55" s="10"/>
      <c r="E55" s="10"/>
      <c r="F55" s="10"/>
      <c r="G55" s="10"/>
      <c r="H55" s="10"/>
      <c r="I55" s="84" t="s">
        <v>271</v>
      </c>
      <c r="J55" s="14">
        <v>20000</v>
      </c>
      <c r="K55" s="83">
        <f t="shared" si="25"/>
        <v>25000</v>
      </c>
      <c r="L55" s="14">
        <f t="shared" si="26"/>
        <v>10000</v>
      </c>
      <c r="M55" s="15"/>
      <c r="N55" s="64"/>
    </row>
    <row r="56" spans="1:14" ht="35.1" customHeight="1" x14ac:dyDescent="0.25">
      <c r="A56" s="171"/>
      <c r="B56" s="10"/>
      <c r="C56" s="10"/>
      <c r="D56" s="10"/>
      <c r="E56" s="10"/>
      <c r="F56" s="10"/>
      <c r="G56" s="10"/>
      <c r="H56" s="10"/>
      <c r="I56" s="84" t="s">
        <v>272</v>
      </c>
      <c r="J56" s="14">
        <v>800</v>
      </c>
      <c r="K56" s="83">
        <f t="shared" si="25"/>
        <v>1000</v>
      </c>
      <c r="L56" s="14">
        <f t="shared" si="26"/>
        <v>400</v>
      </c>
      <c r="M56" s="15"/>
      <c r="N56" s="64"/>
    </row>
    <row r="57" spans="1:14" ht="35.1" customHeight="1" x14ac:dyDescent="0.25">
      <c r="A57" s="171"/>
      <c r="B57" s="10"/>
      <c r="C57" s="10"/>
      <c r="D57" s="10"/>
      <c r="E57" s="10"/>
      <c r="F57" s="10"/>
      <c r="G57" s="10"/>
      <c r="H57" s="10"/>
      <c r="I57" s="84" t="s">
        <v>273</v>
      </c>
      <c r="J57" s="14">
        <v>2500</v>
      </c>
      <c r="K57" s="83">
        <f t="shared" si="25"/>
        <v>3125</v>
      </c>
      <c r="L57" s="14">
        <f t="shared" si="26"/>
        <v>1250</v>
      </c>
      <c r="M57" s="15"/>
      <c r="N57" s="64"/>
    </row>
    <row r="58" spans="1:14" ht="35.1" customHeight="1" x14ac:dyDescent="0.25">
      <c r="A58" s="171"/>
      <c r="B58" s="10"/>
      <c r="C58" s="10"/>
      <c r="D58" s="10"/>
      <c r="E58" s="10"/>
      <c r="F58" s="10"/>
      <c r="G58" s="10"/>
      <c r="H58" s="10"/>
      <c r="I58" s="84" t="s">
        <v>283</v>
      </c>
      <c r="J58" s="14">
        <v>8100</v>
      </c>
      <c r="K58" s="83">
        <f t="shared" si="25"/>
        <v>10125</v>
      </c>
      <c r="L58" s="14">
        <f t="shared" si="26"/>
        <v>4050</v>
      </c>
      <c r="M58" s="15"/>
      <c r="N58" s="64"/>
    </row>
    <row r="59" spans="1:14" ht="35.1" customHeight="1" x14ac:dyDescent="0.25">
      <c r="A59" s="171"/>
      <c r="B59" s="10"/>
      <c r="C59" s="10"/>
      <c r="D59" s="10"/>
      <c r="E59" s="10"/>
      <c r="F59" s="10"/>
      <c r="G59" s="10"/>
      <c r="H59" s="10"/>
      <c r="I59" s="84" t="s">
        <v>465</v>
      </c>
      <c r="J59" s="14">
        <v>5000</v>
      </c>
      <c r="K59" s="83">
        <f t="shared" si="25"/>
        <v>6250</v>
      </c>
      <c r="L59" s="14">
        <f t="shared" si="26"/>
        <v>2500</v>
      </c>
      <c r="M59" s="15"/>
      <c r="N59" s="64"/>
    </row>
    <row r="60" spans="1:14" ht="35.1" customHeight="1" x14ac:dyDescent="0.25">
      <c r="A60" s="171"/>
      <c r="B60" s="10"/>
      <c r="C60" s="10"/>
      <c r="D60" s="10"/>
      <c r="E60" s="10"/>
      <c r="F60" s="10"/>
      <c r="G60" s="10"/>
      <c r="H60" s="10"/>
      <c r="I60" s="84" t="s">
        <v>284</v>
      </c>
      <c r="J60" s="14">
        <v>1600</v>
      </c>
      <c r="K60" s="83">
        <f t="shared" si="25"/>
        <v>2000</v>
      </c>
      <c r="L60" s="14">
        <f t="shared" si="26"/>
        <v>800</v>
      </c>
      <c r="M60" s="15"/>
      <c r="N60" s="64"/>
    </row>
    <row r="61" spans="1:14" ht="35.1" customHeight="1" x14ac:dyDescent="0.25">
      <c r="A61" s="171"/>
      <c r="B61" s="10"/>
      <c r="C61" s="10"/>
      <c r="D61" s="10"/>
      <c r="E61" s="10"/>
      <c r="F61" s="10"/>
      <c r="G61" s="10"/>
      <c r="H61" s="10"/>
      <c r="I61" s="86" t="s">
        <v>466</v>
      </c>
      <c r="J61" s="46">
        <v>4000</v>
      </c>
      <c r="K61" s="83">
        <f t="shared" si="25"/>
        <v>5000</v>
      </c>
      <c r="L61" s="14">
        <f t="shared" si="26"/>
        <v>2000</v>
      </c>
      <c r="M61" s="15"/>
      <c r="N61" s="64"/>
    </row>
    <row r="62" spans="1:14" ht="35.1" customHeight="1" x14ac:dyDescent="0.25">
      <c r="A62" s="171"/>
      <c r="B62" s="10"/>
      <c r="C62" s="10"/>
      <c r="D62" s="10"/>
      <c r="E62" s="10"/>
      <c r="F62" s="10"/>
      <c r="G62" s="10"/>
      <c r="H62" s="10"/>
      <c r="I62" s="84" t="s">
        <v>274</v>
      </c>
      <c r="J62" s="14">
        <v>2000</v>
      </c>
      <c r="K62" s="83">
        <f t="shared" si="25"/>
        <v>2500</v>
      </c>
      <c r="L62" s="14">
        <f t="shared" si="26"/>
        <v>1000</v>
      </c>
      <c r="M62" s="15"/>
      <c r="N62" s="64"/>
    </row>
    <row r="63" spans="1:14" ht="35.1" customHeight="1" x14ac:dyDescent="0.25">
      <c r="A63" s="171"/>
      <c r="B63" s="10"/>
      <c r="C63" s="10"/>
      <c r="D63" s="10"/>
      <c r="E63" s="10"/>
      <c r="F63" s="10"/>
      <c r="G63" s="10"/>
      <c r="H63" s="10"/>
      <c r="I63" s="18" t="s">
        <v>240</v>
      </c>
      <c r="J63" s="14">
        <v>41000</v>
      </c>
      <c r="K63" s="83">
        <f t="shared" si="25"/>
        <v>51250</v>
      </c>
      <c r="L63" s="14">
        <f t="shared" si="26"/>
        <v>20500</v>
      </c>
      <c r="M63" s="15"/>
      <c r="N63" s="64"/>
    </row>
    <row r="64" spans="1:14" ht="35.1" customHeight="1" x14ac:dyDescent="0.25">
      <c r="A64" s="171"/>
      <c r="B64" s="10"/>
      <c r="C64" s="10"/>
      <c r="D64" s="10"/>
      <c r="E64" s="10"/>
      <c r="F64" s="10"/>
      <c r="G64" s="10"/>
      <c r="H64" s="10"/>
      <c r="I64" s="84" t="s">
        <v>275</v>
      </c>
      <c r="J64" s="14">
        <v>4000</v>
      </c>
      <c r="K64" s="83">
        <f t="shared" si="25"/>
        <v>5000</v>
      </c>
      <c r="L64" s="14">
        <f t="shared" si="26"/>
        <v>2000</v>
      </c>
      <c r="M64" s="15"/>
      <c r="N64" s="64"/>
    </row>
    <row r="65" spans="1:14" ht="35.1" customHeight="1" x14ac:dyDescent="0.25">
      <c r="A65" s="171"/>
      <c r="B65" s="10"/>
      <c r="C65" s="10"/>
      <c r="D65" s="10"/>
      <c r="E65" s="10"/>
      <c r="F65" s="10"/>
      <c r="G65" s="10"/>
      <c r="H65" s="10"/>
      <c r="I65" s="84" t="s">
        <v>276</v>
      </c>
      <c r="J65" s="14">
        <v>4000</v>
      </c>
      <c r="K65" s="83">
        <f t="shared" si="25"/>
        <v>5000</v>
      </c>
      <c r="L65" s="14">
        <f t="shared" si="26"/>
        <v>2000</v>
      </c>
      <c r="M65" s="15"/>
      <c r="N65" s="64"/>
    </row>
    <row r="66" spans="1:14" ht="35.1" customHeight="1" x14ac:dyDescent="0.25">
      <c r="A66" s="171"/>
      <c r="B66" s="10"/>
      <c r="C66" s="10"/>
      <c r="D66" s="10"/>
      <c r="E66" s="10"/>
      <c r="F66" s="10"/>
      <c r="G66" s="10"/>
      <c r="H66" s="10"/>
      <c r="I66" s="84" t="s">
        <v>277</v>
      </c>
      <c r="J66" s="14">
        <v>1500</v>
      </c>
      <c r="K66" s="83">
        <f t="shared" si="25"/>
        <v>1875</v>
      </c>
      <c r="L66" s="14">
        <f t="shared" si="26"/>
        <v>750</v>
      </c>
      <c r="M66" s="15"/>
      <c r="N66" s="64"/>
    </row>
    <row r="67" spans="1:14" ht="35.1" customHeight="1" x14ac:dyDescent="0.25">
      <c r="A67" s="171"/>
      <c r="B67" s="10"/>
      <c r="C67" s="10"/>
      <c r="D67" s="10"/>
      <c r="E67" s="10"/>
      <c r="F67" s="10"/>
      <c r="G67" s="10"/>
      <c r="H67" s="10"/>
      <c r="I67" s="84" t="s">
        <v>422</v>
      </c>
      <c r="J67" s="14">
        <v>1500</v>
      </c>
      <c r="K67" s="83">
        <f t="shared" si="25"/>
        <v>1875</v>
      </c>
      <c r="L67" s="14">
        <f t="shared" si="26"/>
        <v>750</v>
      </c>
      <c r="M67" s="15"/>
      <c r="N67" s="64"/>
    </row>
    <row r="68" spans="1:14" ht="35.1" customHeight="1" x14ac:dyDescent="0.25">
      <c r="A68" s="171"/>
      <c r="B68" s="10"/>
      <c r="C68" s="10"/>
      <c r="D68" s="10"/>
      <c r="E68" s="10"/>
      <c r="F68" s="10"/>
      <c r="G68" s="10"/>
      <c r="H68" s="10"/>
      <c r="I68" s="84" t="s">
        <v>423</v>
      </c>
      <c r="J68" s="14">
        <v>1500</v>
      </c>
      <c r="K68" s="83">
        <f t="shared" si="25"/>
        <v>1875</v>
      </c>
      <c r="L68" s="14">
        <f t="shared" si="26"/>
        <v>750</v>
      </c>
      <c r="M68" s="15"/>
      <c r="N68" s="64"/>
    </row>
    <row r="69" spans="1:14" ht="35.1" customHeight="1" x14ac:dyDescent="0.25">
      <c r="A69" s="171"/>
      <c r="B69" s="10"/>
      <c r="C69" s="10"/>
      <c r="D69" s="10"/>
      <c r="E69" s="10"/>
      <c r="F69" s="10"/>
      <c r="G69" s="10"/>
      <c r="H69" s="10"/>
      <c r="I69" s="84" t="s">
        <v>278</v>
      </c>
      <c r="J69" s="14">
        <v>1000</v>
      </c>
      <c r="K69" s="83">
        <f t="shared" si="25"/>
        <v>1250</v>
      </c>
      <c r="L69" s="14">
        <f t="shared" si="26"/>
        <v>500</v>
      </c>
      <c r="M69" s="15"/>
      <c r="N69" s="64"/>
    </row>
    <row r="70" spans="1:14" ht="35.1" customHeight="1" x14ac:dyDescent="0.25">
      <c r="A70" s="171"/>
      <c r="B70" s="10"/>
      <c r="C70" s="10"/>
      <c r="D70" s="10"/>
      <c r="E70" s="10"/>
      <c r="F70" s="10"/>
      <c r="G70" s="10"/>
      <c r="H70" s="10"/>
      <c r="I70" s="84" t="s">
        <v>285</v>
      </c>
      <c r="J70" s="14">
        <v>5000</v>
      </c>
      <c r="K70" s="83">
        <f t="shared" si="25"/>
        <v>6250</v>
      </c>
      <c r="L70" s="14">
        <f t="shared" si="26"/>
        <v>2500</v>
      </c>
      <c r="M70" s="15"/>
      <c r="N70" s="64"/>
    </row>
    <row r="71" spans="1:14" ht="35.1" customHeight="1" x14ac:dyDescent="0.25">
      <c r="A71" s="171"/>
      <c r="B71" s="10"/>
      <c r="C71" s="10"/>
      <c r="D71" s="10"/>
      <c r="E71" s="10"/>
      <c r="F71" s="10"/>
      <c r="G71" s="10"/>
      <c r="H71" s="10"/>
      <c r="I71" s="18" t="s">
        <v>241</v>
      </c>
      <c r="J71" s="14">
        <v>6000</v>
      </c>
      <c r="K71" s="83">
        <f t="shared" si="25"/>
        <v>7500</v>
      </c>
      <c r="L71" s="14">
        <f t="shared" si="26"/>
        <v>3000</v>
      </c>
      <c r="M71" s="15"/>
      <c r="N71" s="64"/>
    </row>
    <row r="72" spans="1:14" ht="35.1" customHeight="1" x14ac:dyDescent="0.25">
      <c r="A72" s="171"/>
      <c r="B72" s="10"/>
      <c r="C72" s="10"/>
      <c r="D72" s="10"/>
      <c r="E72" s="10"/>
      <c r="F72" s="10"/>
      <c r="G72" s="10"/>
      <c r="H72" s="10"/>
      <c r="I72" s="84" t="s">
        <v>279</v>
      </c>
      <c r="J72" s="14">
        <v>2000</v>
      </c>
      <c r="K72" s="83">
        <f t="shared" si="25"/>
        <v>2500</v>
      </c>
      <c r="L72" s="14">
        <f t="shared" si="26"/>
        <v>1000</v>
      </c>
      <c r="M72" s="15"/>
      <c r="N72" s="64"/>
    </row>
    <row r="73" spans="1:14" ht="35.1" customHeight="1" x14ac:dyDescent="0.25">
      <c r="A73" s="171"/>
      <c r="B73" s="10"/>
      <c r="C73" s="10"/>
      <c r="D73" s="10"/>
      <c r="E73" s="10"/>
      <c r="F73" s="10"/>
      <c r="G73" s="10"/>
      <c r="H73" s="10"/>
      <c r="I73" s="18" t="s">
        <v>242</v>
      </c>
      <c r="J73" s="14">
        <v>2000</v>
      </c>
      <c r="K73" s="83">
        <f t="shared" si="25"/>
        <v>2500</v>
      </c>
      <c r="L73" s="14">
        <f t="shared" si="26"/>
        <v>1000</v>
      </c>
      <c r="M73" s="15"/>
      <c r="N73" s="64"/>
    </row>
    <row r="74" spans="1:14" ht="35.1" customHeight="1" x14ac:dyDescent="0.25">
      <c r="A74" s="171"/>
      <c r="B74" s="10"/>
      <c r="C74" s="10"/>
      <c r="D74" s="10"/>
      <c r="E74" s="10"/>
      <c r="F74" s="10"/>
      <c r="G74" s="10"/>
      <c r="H74" s="10"/>
      <c r="I74" s="84" t="s">
        <v>280</v>
      </c>
      <c r="J74" s="14">
        <v>800</v>
      </c>
      <c r="K74" s="83">
        <f t="shared" si="25"/>
        <v>1000</v>
      </c>
      <c r="L74" s="14">
        <f t="shared" si="26"/>
        <v>400</v>
      </c>
      <c r="M74" s="15"/>
      <c r="N74" s="64"/>
    </row>
    <row r="75" spans="1:14" ht="35.1" customHeight="1" x14ac:dyDescent="0.25">
      <c r="A75" s="171"/>
      <c r="B75" s="10"/>
      <c r="C75" s="10"/>
      <c r="D75" s="10"/>
      <c r="E75" s="10"/>
      <c r="F75" s="10"/>
      <c r="G75" s="10"/>
      <c r="H75" s="10"/>
      <c r="I75" s="84" t="s">
        <v>281</v>
      </c>
      <c r="J75" s="14">
        <v>2600</v>
      </c>
      <c r="K75" s="83">
        <f t="shared" si="25"/>
        <v>3250</v>
      </c>
      <c r="L75" s="14">
        <f t="shared" si="26"/>
        <v>1300</v>
      </c>
      <c r="M75" s="15"/>
      <c r="N75" s="64"/>
    </row>
    <row r="76" spans="1:14" ht="35.1" customHeight="1" x14ac:dyDescent="0.25">
      <c r="A76" s="171"/>
      <c r="B76" s="10"/>
      <c r="C76" s="10"/>
      <c r="D76" s="10"/>
      <c r="E76" s="10"/>
      <c r="F76" s="10"/>
      <c r="G76" s="10"/>
      <c r="H76" s="10"/>
      <c r="I76" s="84" t="s">
        <v>430</v>
      </c>
      <c r="J76" s="14">
        <v>800</v>
      </c>
      <c r="K76" s="83">
        <f t="shared" si="25"/>
        <v>1000</v>
      </c>
      <c r="L76" s="14">
        <f t="shared" si="26"/>
        <v>400</v>
      </c>
      <c r="M76" s="15"/>
      <c r="N76" s="64"/>
    </row>
    <row r="77" spans="1:14" ht="35.1" customHeight="1" x14ac:dyDescent="0.25">
      <c r="A77" s="171"/>
      <c r="B77" s="10"/>
      <c r="C77" s="10"/>
      <c r="D77" s="10"/>
      <c r="E77" s="10"/>
      <c r="F77" s="10"/>
      <c r="G77" s="10"/>
      <c r="H77" s="10"/>
      <c r="I77" s="84" t="s">
        <v>467</v>
      </c>
      <c r="J77" s="14">
        <v>600</v>
      </c>
      <c r="K77" s="83">
        <f t="shared" si="25"/>
        <v>750</v>
      </c>
      <c r="L77" s="14">
        <f t="shared" si="26"/>
        <v>300</v>
      </c>
      <c r="M77" s="15"/>
      <c r="N77" s="64"/>
    </row>
    <row r="78" spans="1:14" ht="35.1" customHeight="1" x14ac:dyDescent="0.25">
      <c r="A78" s="171"/>
      <c r="B78" s="10"/>
      <c r="C78" s="10"/>
      <c r="D78" s="10"/>
      <c r="E78" s="10"/>
      <c r="F78" s="10"/>
      <c r="G78" s="10"/>
      <c r="H78" s="10"/>
      <c r="I78" s="84" t="s">
        <v>431</v>
      </c>
      <c r="J78" s="14">
        <v>1400</v>
      </c>
      <c r="K78" s="83">
        <f t="shared" si="25"/>
        <v>1750</v>
      </c>
      <c r="L78" s="14">
        <f t="shared" si="26"/>
        <v>700</v>
      </c>
      <c r="M78" s="15"/>
      <c r="N78" s="64"/>
    </row>
    <row r="79" spans="1:14" ht="35.1" customHeight="1" x14ac:dyDescent="0.25">
      <c r="A79" s="171"/>
      <c r="B79" s="10"/>
      <c r="C79" s="10"/>
      <c r="D79" s="10"/>
      <c r="E79" s="10"/>
      <c r="F79" s="10"/>
      <c r="G79" s="10"/>
      <c r="H79" s="10"/>
      <c r="I79" s="84" t="s">
        <v>433</v>
      </c>
      <c r="J79" s="14">
        <v>3300</v>
      </c>
      <c r="K79" s="83">
        <f t="shared" si="25"/>
        <v>4125</v>
      </c>
      <c r="L79" s="14">
        <f t="shared" si="26"/>
        <v>1650</v>
      </c>
      <c r="M79" s="15"/>
      <c r="N79" s="64"/>
    </row>
    <row r="80" spans="1:14" ht="35.1" customHeight="1" x14ac:dyDescent="0.25">
      <c r="A80" s="85"/>
      <c r="B80" s="55"/>
      <c r="C80" s="55"/>
      <c r="D80" s="55"/>
      <c r="E80" s="55"/>
      <c r="F80" s="55"/>
      <c r="G80" s="55"/>
      <c r="H80" s="55"/>
      <c r="I80" s="86" t="s">
        <v>286</v>
      </c>
      <c r="J80" s="46">
        <v>6600</v>
      </c>
      <c r="K80" s="83">
        <f t="shared" si="25"/>
        <v>8250</v>
      </c>
      <c r="L80" s="14">
        <f t="shared" si="26"/>
        <v>3300</v>
      </c>
      <c r="M80" s="15"/>
      <c r="N80" s="64"/>
    </row>
    <row r="81" spans="1:14" ht="35.1" customHeight="1" x14ac:dyDescent="0.25">
      <c r="A81" s="85"/>
      <c r="B81" s="55"/>
      <c r="C81" s="55"/>
      <c r="D81" s="55"/>
      <c r="E81" s="55"/>
      <c r="F81" s="55"/>
      <c r="G81" s="55"/>
      <c r="H81" s="55"/>
      <c r="I81" s="86" t="s">
        <v>287</v>
      </c>
      <c r="J81" s="46">
        <v>1000</v>
      </c>
      <c r="K81" s="83">
        <f t="shared" si="25"/>
        <v>1250</v>
      </c>
      <c r="L81" s="14">
        <f t="shared" si="26"/>
        <v>500</v>
      </c>
      <c r="M81" s="15"/>
      <c r="N81" s="64"/>
    </row>
    <row r="82" spans="1:14" ht="35.1" customHeight="1" x14ac:dyDescent="0.25">
      <c r="A82" s="80"/>
      <c r="B82" s="49" t="s">
        <v>184</v>
      </c>
      <c r="C82" s="49" t="s">
        <v>6</v>
      </c>
      <c r="D82" s="49" t="s">
        <v>478</v>
      </c>
      <c r="E82" s="49"/>
      <c r="F82" s="49"/>
      <c r="G82" s="49"/>
      <c r="H82" s="49"/>
      <c r="I82" s="43" t="s">
        <v>234</v>
      </c>
      <c r="J82" s="44">
        <f>SUM(J83:J88)</f>
        <v>23500</v>
      </c>
      <c r="K82" s="44">
        <f t="shared" ref="K82:L82" si="27">SUM(K83:K88)</f>
        <v>29375</v>
      </c>
      <c r="L82" s="44">
        <f t="shared" si="27"/>
        <v>28082.5</v>
      </c>
      <c r="M82" s="82"/>
      <c r="N82" s="54"/>
    </row>
    <row r="83" spans="1:14" ht="35.1" customHeight="1" x14ac:dyDescent="0.25">
      <c r="A83" s="85"/>
      <c r="B83" s="55"/>
      <c r="C83" s="55"/>
      <c r="D83" s="55"/>
      <c r="E83" s="55"/>
      <c r="F83" s="55"/>
      <c r="G83" s="55"/>
      <c r="H83" s="55"/>
      <c r="I83" s="13" t="s">
        <v>220</v>
      </c>
      <c r="J83" s="14">
        <v>3500</v>
      </c>
      <c r="K83" s="14">
        <f>J83*1.25</f>
        <v>4375</v>
      </c>
      <c r="L83" s="56">
        <f t="shared" ref="L83:L88" si="28">J83*1.195</f>
        <v>4182.5</v>
      </c>
      <c r="M83" s="87"/>
      <c r="N83" s="16"/>
    </row>
    <row r="84" spans="1:14" ht="35.1" customHeight="1" x14ac:dyDescent="0.25">
      <c r="A84" s="85"/>
      <c r="B84" s="55"/>
      <c r="C84" s="55"/>
      <c r="D84" s="55"/>
      <c r="E84" s="55"/>
      <c r="F84" s="55"/>
      <c r="G84" s="55"/>
      <c r="H84" s="55"/>
      <c r="I84" s="13" t="s">
        <v>221</v>
      </c>
      <c r="J84" s="14">
        <v>4000</v>
      </c>
      <c r="K84" s="14">
        <f t="shared" ref="K84:K88" si="29">J84*1.25</f>
        <v>5000</v>
      </c>
      <c r="L84" s="56">
        <f t="shared" si="28"/>
        <v>4780</v>
      </c>
      <c r="M84" s="87"/>
      <c r="N84" s="16"/>
    </row>
    <row r="85" spans="1:14" ht="35.1" customHeight="1" x14ac:dyDescent="0.25">
      <c r="A85" s="85"/>
      <c r="B85" s="55"/>
      <c r="C85" s="55"/>
      <c r="D85" s="55"/>
      <c r="E85" s="55"/>
      <c r="F85" s="55"/>
      <c r="G85" s="55"/>
      <c r="H85" s="55"/>
      <c r="I85" s="13" t="s">
        <v>222</v>
      </c>
      <c r="J85" s="14">
        <v>4500</v>
      </c>
      <c r="K85" s="14">
        <f t="shared" si="29"/>
        <v>5625</v>
      </c>
      <c r="L85" s="56">
        <f t="shared" si="28"/>
        <v>5377.5</v>
      </c>
      <c r="M85" s="87"/>
      <c r="N85" s="16"/>
    </row>
    <row r="86" spans="1:14" ht="35.1" customHeight="1" x14ac:dyDescent="0.25">
      <c r="A86" s="85"/>
      <c r="B86" s="55"/>
      <c r="C86" s="55"/>
      <c r="D86" s="55"/>
      <c r="E86" s="55"/>
      <c r="F86" s="55"/>
      <c r="G86" s="55"/>
      <c r="H86" s="55"/>
      <c r="I86" s="13" t="s">
        <v>223</v>
      </c>
      <c r="J86" s="14">
        <v>2500</v>
      </c>
      <c r="K86" s="14">
        <f t="shared" si="29"/>
        <v>3125</v>
      </c>
      <c r="L86" s="56">
        <f t="shared" si="28"/>
        <v>2987.5</v>
      </c>
      <c r="M86" s="87"/>
      <c r="N86" s="16"/>
    </row>
    <row r="87" spans="1:14" ht="35.1" customHeight="1" x14ac:dyDescent="0.25">
      <c r="A87" s="85"/>
      <c r="B87" s="55"/>
      <c r="C87" s="55"/>
      <c r="D87" s="55"/>
      <c r="E87" s="55"/>
      <c r="F87" s="55"/>
      <c r="G87" s="55"/>
      <c r="H87" s="55"/>
      <c r="I87" s="13" t="s">
        <v>224</v>
      </c>
      <c r="J87" s="14">
        <v>4000</v>
      </c>
      <c r="K87" s="14">
        <f t="shared" si="29"/>
        <v>5000</v>
      </c>
      <c r="L87" s="56">
        <f t="shared" si="28"/>
        <v>4780</v>
      </c>
      <c r="M87" s="87"/>
      <c r="N87" s="16"/>
    </row>
    <row r="88" spans="1:14" ht="35.1" customHeight="1" x14ac:dyDescent="0.25">
      <c r="A88" s="85"/>
      <c r="B88" s="55"/>
      <c r="C88" s="55"/>
      <c r="D88" s="55"/>
      <c r="E88" s="55"/>
      <c r="F88" s="55"/>
      <c r="G88" s="55"/>
      <c r="H88" s="55"/>
      <c r="I88" s="13" t="s">
        <v>225</v>
      </c>
      <c r="J88" s="14">
        <v>5000</v>
      </c>
      <c r="K88" s="14">
        <f t="shared" si="29"/>
        <v>6250</v>
      </c>
      <c r="L88" s="56">
        <f t="shared" si="28"/>
        <v>5975</v>
      </c>
      <c r="M88" s="87"/>
      <c r="N88" s="16"/>
    </row>
    <row r="89" spans="1:14" ht="35.1" customHeight="1" x14ac:dyDescent="0.25">
      <c r="A89" s="80"/>
      <c r="B89" s="49" t="s">
        <v>188</v>
      </c>
      <c r="C89" s="49" t="s">
        <v>6</v>
      </c>
      <c r="D89" s="49" t="s">
        <v>130</v>
      </c>
      <c r="E89" s="49"/>
      <c r="F89" s="49"/>
      <c r="G89" s="49"/>
      <c r="H89" s="49"/>
      <c r="I89" s="43" t="s">
        <v>66</v>
      </c>
      <c r="J89" s="44">
        <v>2000</v>
      </c>
      <c r="K89" s="44">
        <f>J89*1.25</f>
        <v>2500</v>
      </c>
      <c r="L89" s="44">
        <f t="shared" ref="L89:L103" si="30">J89*1.195</f>
        <v>2390</v>
      </c>
      <c r="M89" s="82"/>
      <c r="N89" s="54"/>
    </row>
    <row r="90" spans="1:14" ht="35.1" customHeight="1" x14ac:dyDescent="0.25">
      <c r="A90" s="80"/>
      <c r="B90" s="49" t="s">
        <v>98</v>
      </c>
      <c r="C90" s="49" t="s">
        <v>7</v>
      </c>
      <c r="D90" s="49" t="s">
        <v>130</v>
      </c>
      <c r="E90" s="49" t="s">
        <v>81</v>
      </c>
      <c r="F90" s="49" t="s">
        <v>235</v>
      </c>
      <c r="G90" s="49" t="s">
        <v>12</v>
      </c>
      <c r="H90" s="49"/>
      <c r="I90" s="43" t="s">
        <v>67</v>
      </c>
      <c r="J90" s="44">
        <v>100000</v>
      </c>
      <c r="K90" s="44">
        <f>J90*1.25</f>
        <v>125000</v>
      </c>
      <c r="L90" s="44">
        <f>J90*1.195/2</f>
        <v>59750</v>
      </c>
      <c r="M90" s="82" t="s">
        <v>130</v>
      </c>
      <c r="N90" s="54"/>
    </row>
    <row r="91" spans="1:14" ht="35.1" customHeight="1" x14ac:dyDescent="0.25">
      <c r="A91" s="80"/>
      <c r="B91" s="49" t="s">
        <v>216</v>
      </c>
      <c r="C91" s="49" t="s">
        <v>6</v>
      </c>
      <c r="D91" s="49" t="s">
        <v>130</v>
      </c>
      <c r="E91" s="49"/>
      <c r="F91" s="49"/>
      <c r="G91" s="49"/>
      <c r="H91" s="49"/>
      <c r="I91" s="43" t="s">
        <v>215</v>
      </c>
      <c r="J91" s="44">
        <v>15000</v>
      </c>
      <c r="K91" s="44">
        <f>J91*1.25</f>
        <v>18750</v>
      </c>
      <c r="L91" s="44">
        <f t="shared" si="30"/>
        <v>17925</v>
      </c>
      <c r="M91" s="82" t="s">
        <v>130</v>
      </c>
      <c r="N91" s="54"/>
    </row>
    <row r="92" spans="1:14" ht="35.1" customHeight="1" x14ac:dyDescent="0.25">
      <c r="A92" s="80"/>
      <c r="B92" s="49" t="s">
        <v>99</v>
      </c>
      <c r="C92" s="49" t="s">
        <v>6</v>
      </c>
      <c r="D92" s="49" t="s">
        <v>130</v>
      </c>
      <c r="E92" s="49"/>
      <c r="F92" s="49"/>
      <c r="G92" s="49"/>
      <c r="H92" s="49"/>
      <c r="I92" s="43" t="s">
        <v>238</v>
      </c>
      <c r="J92" s="44">
        <v>5000</v>
      </c>
      <c r="K92" s="44">
        <f>J92*1.25</f>
        <v>6250</v>
      </c>
      <c r="L92" s="44">
        <f t="shared" si="30"/>
        <v>5975</v>
      </c>
      <c r="M92" s="82" t="s">
        <v>130</v>
      </c>
      <c r="N92" s="54"/>
    </row>
    <row r="93" spans="1:14" ht="35.1" customHeight="1" x14ac:dyDescent="0.25">
      <c r="A93" s="80"/>
      <c r="B93" s="49" t="s">
        <v>150</v>
      </c>
      <c r="C93" s="49" t="s">
        <v>6</v>
      </c>
      <c r="D93" s="49" t="s">
        <v>130</v>
      </c>
      <c r="E93" s="49"/>
      <c r="F93" s="49"/>
      <c r="G93" s="49"/>
      <c r="H93" s="49"/>
      <c r="I93" s="43" t="s">
        <v>151</v>
      </c>
      <c r="J93" s="44">
        <v>6000</v>
      </c>
      <c r="K93" s="44">
        <f t="shared" ref="K93:K95" si="31">J93*1.25</f>
        <v>7500</v>
      </c>
      <c r="L93" s="44">
        <f>J93</f>
        <v>6000</v>
      </c>
      <c r="M93" s="82" t="s">
        <v>130</v>
      </c>
      <c r="N93" s="54"/>
    </row>
    <row r="94" spans="1:14" ht="35.1" customHeight="1" x14ac:dyDescent="0.25">
      <c r="A94" s="80"/>
      <c r="B94" s="49" t="s">
        <v>150</v>
      </c>
      <c r="C94" s="49" t="s">
        <v>6</v>
      </c>
      <c r="D94" s="49" t="s">
        <v>130</v>
      </c>
      <c r="E94" s="49"/>
      <c r="F94" s="49"/>
      <c r="G94" s="49"/>
      <c r="H94" s="49"/>
      <c r="I94" s="43" t="s">
        <v>226</v>
      </c>
      <c r="J94" s="44">
        <v>4000</v>
      </c>
      <c r="K94" s="44">
        <f t="shared" si="31"/>
        <v>5000</v>
      </c>
      <c r="L94" s="44">
        <f>J94</f>
        <v>4000</v>
      </c>
      <c r="M94" s="82" t="s">
        <v>130</v>
      </c>
      <c r="N94" s="54"/>
    </row>
    <row r="95" spans="1:14" ht="35.1" customHeight="1" x14ac:dyDescent="0.25">
      <c r="A95" s="80"/>
      <c r="B95" s="49" t="s">
        <v>232</v>
      </c>
      <c r="C95" s="49" t="s">
        <v>6</v>
      </c>
      <c r="D95" s="49" t="s">
        <v>130</v>
      </c>
      <c r="E95" s="49"/>
      <c r="F95" s="49"/>
      <c r="G95" s="49"/>
      <c r="H95" s="49"/>
      <c r="I95" s="43" t="s">
        <v>231</v>
      </c>
      <c r="J95" s="44">
        <v>10000</v>
      </c>
      <c r="K95" s="44">
        <f t="shared" si="31"/>
        <v>12500</v>
      </c>
      <c r="L95" s="44">
        <f t="shared" si="30"/>
        <v>11950</v>
      </c>
      <c r="M95" s="82" t="s">
        <v>130</v>
      </c>
      <c r="N95" s="54"/>
    </row>
    <row r="96" spans="1:14" ht="35.1" customHeight="1" x14ac:dyDescent="0.25">
      <c r="A96" s="25"/>
      <c r="B96" s="26"/>
      <c r="C96" s="26"/>
      <c r="D96" s="26"/>
      <c r="E96" s="26"/>
      <c r="F96" s="26"/>
      <c r="G96" s="26"/>
      <c r="H96" s="27">
        <v>32323</v>
      </c>
      <c r="I96" s="28" t="s">
        <v>82</v>
      </c>
      <c r="J96" s="29">
        <f>SUM(J97:J99)</f>
        <v>35000</v>
      </c>
      <c r="K96" s="29">
        <f t="shared" ref="K96:L96" si="32">SUM(K97:K99)</f>
        <v>43750</v>
      </c>
      <c r="L96" s="29">
        <f t="shared" si="32"/>
        <v>41825</v>
      </c>
      <c r="M96" s="30"/>
      <c r="N96" s="78"/>
    </row>
    <row r="97" spans="1:14" ht="30" x14ac:dyDescent="0.25">
      <c r="A97" s="47"/>
      <c r="B97" s="49" t="s">
        <v>113</v>
      </c>
      <c r="C97" s="49" t="s">
        <v>6</v>
      </c>
      <c r="D97" s="49" t="s">
        <v>130</v>
      </c>
      <c r="E97" s="49"/>
      <c r="F97" s="49"/>
      <c r="G97" s="49"/>
      <c r="H97" s="42">
        <v>323230</v>
      </c>
      <c r="I97" s="43" t="s">
        <v>319</v>
      </c>
      <c r="J97" s="44">
        <v>25000</v>
      </c>
      <c r="K97" s="44">
        <f>J97*1.25</f>
        <v>31250</v>
      </c>
      <c r="L97" s="44">
        <f t="shared" si="30"/>
        <v>29875</v>
      </c>
      <c r="M97" s="53" t="s">
        <v>130</v>
      </c>
      <c r="N97" s="54"/>
    </row>
    <row r="98" spans="1:14" ht="35.1" customHeight="1" x14ac:dyDescent="0.25">
      <c r="A98" s="47"/>
      <c r="B98" s="49" t="s">
        <v>179</v>
      </c>
      <c r="C98" s="49" t="s">
        <v>6</v>
      </c>
      <c r="D98" s="49" t="s">
        <v>130</v>
      </c>
      <c r="E98" s="49"/>
      <c r="F98" s="49"/>
      <c r="G98" s="49"/>
      <c r="H98" s="42">
        <v>323230</v>
      </c>
      <c r="I98" s="43" t="s">
        <v>165</v>
      </c>
      <c r="J98" s="44">
        <v>6000</v>
      </c>
      <c r="K98" s="44">
        <f t="shared" ref="K98:K99" si="33">J98*1.25</f>
        <v>7500</v>
      </c>
      <c r="L98" s="44">
        <f t="shared" si="30"/>
        <v>7170</v>
      </c>
      <c r="M98" s="53" t="s">
        <v>130</v>
      </c>
      <c r="N98" s="54"/>
    </row>
    <row r="99" spans="1:14" ht="35.1" customHeight="1" x14ac:dyDescent="0.25">
      <c r="A99" s="47"/>
      <c r="B99" s="49" t="s">
        <v>112</v>
      </c>
      <c r="C99" s="49" t="s">
        <v>6</v>
      </c>
      <c r="D99" s="49" t="s">
        <v>130</v>
      </c>
      <c r="E99" s="49"/>
      <c r="F99" s="49"/>
      <c r="G99" s="49"/>
      <c r="H99" s="42">
        <v>323232</v>
      </c>
      <c r="I99" s="43" t="s">
        <v>68</v>
      </c>
      <c r="J99" s="44">
        <v>4000</v>
      </c>
      <c r="K99" s="44">
        <f t="shared" si="33"/>
        <v>5000</v>
      </c>
      <c r="L99" s="44">
        <f t="shared" si="30"/>
        <v>4780</v>
      </c>
      <c r="M99" s="53" t="s">
        <v>130</v>
      </c>
      <c r="N99" s="54"/>
    </row>
    <row r="100" spans="1:14" ht="35.1" customHeight="1" x14ac:dyDescent="0.25">
      <c r="A100" s="108"/>
      <c r="B100" s="26"/>
      <c r="C100" s="26"/>
      <c r="D100" s="26"/>
      <c r="E100" s="26"/>
      <c r="F100" s="26"/>
      <c r="G100" s="26"/>
      <c r="H100" s="26">
        <v>3233</v>
      </c>
      <c r="I100" s="28" t="s">
        <v>69</v>
      </c>
      <c r="J100" s="109">
        <f>SUM(J101:J103)</f>
        <v>26000</v>
      </c>
      <c r="K100" s="109">
        <f t="shared" ref="K100:L100" si="34">SUM(K101:K103)</f>
        <v>32500</v>
      </c>
      <c r="L100" s="109">
        <f t="shared" si="34"/>
        <v>31070</v>
      </c>
      <c r="M100" s="32"/>
      <c r="N100" s="78"/>
    </row>
    <row r="101" spans="1:14" ht="35.1" customHeight="1" x14ac:dyDescent="0.25">
      <c r="A101" s="60"/>
      <c r="B101" s="55" t="s">
        <v>193</v>
      </c>
      <c r="C101" s="55" t="s">
        <v>6</v>
      </c>
      <c r="D101" s="55" t="s">
        <v>130</v>
      </c>
      <c r="E101" s="55"/>
      <c r="F101" s="55"/>
      <c r="G101" s="55"/>
      <c r="H101" s="45">
        <v>32339</v>
      </c>
      <c r="I101" s="13" t="s">
        <v>156</v>
      </c>
      <c r="J101" s="83">
        <v>21000</v>
      </c>
      <c r="K101" s="83">
        <f>J101*1.25</f>
        <v>26250</v>
      </c>
      <c r="L101" s="56">
        <f t="shared" si="30"/>
        <v>25095</v>
      </c>
      <c r="M101" s="62" t="s">
        <v>130</v>
      </c>
      <c r="N101" s="16"/>
    </row>
    <row r="102" spans="1:14" ht="35.1" customHeight="1" x14ac:dyDescent="0.25">
      <c r="A102" s="60"/>
      <c r="B102" s="55" t="s">
        <v>178</v>
      </c>
      <c r="C102" s="55" t="s">
        <v>6</v>
      </c>
      <c r="D102" s="55" t="s">
        <v>130</v>
      </c>
      <c r="E102" s="55"/>
      <c r="F102" s="89"/>
      <c r="G102" s="55"/>
      <c r="H102" s="45">
        <v>32339</v>
      </c>
      <c r="I102" s="13" t="s">
        <v>166</v>
      </c>
      <c r="J102" s="46">
        <v>2400</v>
      </c>
      <c r="K102" s="83">
        <f t="shared" ref="K102:K103" si="35">J102*1.25</f>
        <v>3000</v>
      </c>
      <c r="L102" s="56">
        <f t="shared" si="30"/>
        <v>2868</v>
      </c>
      <c r="M102" s="62" t="s">
        <v>130</v>
      </c>
      <c r="N102" s="16"/>
    </row>
    <row r="103" spans="1:14" ht="35.1" customHeight="1" x14ac:dyDescent="0.25">
      <c r="A103" s="60"/>
      <c r="B103" s="55" t="s">
        <v>193</v>
      </c>
      <c r="C103" s="55" t="s">
        <v>6</v>
      </c>
      <c r="D103" s="55" t="s">
        <v>130</v>
      </c>
      <c r="E103" s="55"/>
      <c r="F103" s="89"/>
      <c r="G103" s="55"/>
      <c r="H103" s="45">
        <v>32339</v>
      </c>
      <c r="I103" s="13" t="s">
        <v>288</v>
      </c>
      <c r="J103" s="46">
        <v>2600</v>
      </c>
      <c r="K103" s="83">
        <f t="shared" si="35"/>
        <v>3250</v>
      </c>
      <c r="L103" s="56">
        <f t="shared" si="30"/>
        <v>3107</v>
      </c>
      <c r="M103" s="62" t="s">
        <v>130</v>
      </c>
      <c r="N103" s="16"/>
    </row>
    <row r="104" spans="1:14" ht="35.1" customHeight="1" x14ac:dyDescent="0.25">
      <c r="A104" s="25"/>
      <c r="B104" s="26"/>
      <c r="C104" s="26"/>
      <c r="D104" s="26"/>
      <c r="E104" s="26"/>
      <c r="F104" s="26"/>
      <c r="G104" s="26"/>
      <c r="H104" s="27">
        <v>3234</v>
      </c>
      <c r="I104" s="28" t="s">
        <v>70</v>
      </c>
      <c r="J104" s="29">
        <f>SUM(J105:J106)</f>
        <v>12000</v>
      </c>
      <c r="K104" s="29">
        <f t="shared" ref="K104:L104" si="36">SUM(K105:K106)</f>
        <v>15000</v>
      </c>
      <c r="L104" s="29">
        <f t="shared" si="36"/>
        <v>14340</v>
      </c>
      <c r="M104" s="29"/>
      <c r="N104" s="78"/>
    </row>
    <row r="105" spans="1:14" ht="35.1" customHeight="1" x14ac:dyDescent="0.25">
      <c r="A105" s="47"/>
      <c r="B105" s="49" t="s">
        <v>189</v>
      </c>
      <c r="C105" s="49"/>
      <c r="D105" s="49"/>
      <c r="E105" s="49"/>
      <c r="F105" s="49"/>
      <c r="G105" s="49"/>
      <c r="H105" s="42">
        <v>32344</v>
      </c>
      <c r="I105" s="43" t="s">
        <v>71</v>
      </c>
      <c r="J105" s="44">
        <v>2000</v>
      </c>
      <c r="K105" s="44">
        <f>J105*1.25</f>
        <v>2500</v>
      </c>
      <c r="L105" s="44">
        <f>J105*1.195</f>
        <v>2390</v>
      </c>
      <c r="M105" s="53" t="s">
        <v>130</v>
      </c>
      <c r="N105" s="54"/>
    </row>
    <row r="106" spans="1:14" ht="35.1" customHeight="1" x14ac:dyDescent="0.25">
      <c r="A106" s="47"/>
      <c r="B106" s="49" t="s">
        <v>101</v>
      </c>
      <c r="C106" s="49" t="s">
        <v>6</v>
      </c>
      <c r="D106" s="49" t="s">
        <v>130</v>
      </c>
      <c r="E106" s="49"/>
      <c r="F106" s="49"/>
      <c r="G106" s="49"/>
      <c r="H106" s="42">
        <v>323492</v>
      </c>
      <c r="I106" s="43" t="s">
        <v>72</v>
      </c>
      <c r="J106" s="44">
        <v>10000</v>
      </c>
      <c r="K106" s="44">
        <f>J106*1.25</f>
        <v>12500</v>
      </c>
      <c r="L106" s="44">
        <f>J106*1.195</f>
        <v>11950</v>
      </c>
      <c r="M106" s="53" t="s">
        <v>130</v>
      </c>
      <c r="N106" s="54"/>
    </row>
    <row r="107" spans="1:14" ht="35.1" customHeight="1" x14ac:dyDescent="0.25">
      <c r="A107" s="25"/>
      <c r="B107" s="26"/>
      <c r="C107" s="26"/>
      <c r="D107" s="26"/>
      <c r="E107" s="26"/>
      <c r="F107" s="26"/>
      <c r="G107" s="26"/>
      <c r="H107" s="27">
        <v>3235</v>
      </c>
      <c r="I107" s="28" t="s">
        <v>114</v>
      </c>
      <c r="J107" s="29">
        <f>J108+J116</f>
        <v>295100</v>
      </c>
      <c r="K107" s="29">
        <f t="shared" ref="K107:L107" si="37">K108+K116</f>
        <v>368875</v>
      </c>
      <c r="L107" s="29">
        <f t="shared" si="37"/>
        <v>138116.5</v>
      </c>
      <c r="M107" s="30"/>
      <c r="N107" s="78"/>
    </row>
    <row r="108" spans="1:14" ht="42" customHeight="1" x14ac:dyDescent="0.25">
      <c r="A108" s="65"/>
      <c r="B108" s="66"/>
      <c r="C108" s="66"/>
      <c r="D108" s="66"/>
      <c r="E108" s="66"/>
      <c r="F108" s="66"/>
      <c r="G108" s="66"/>
      <c r="H108" s="67">
        <v>32354</v>
      </c>
      <c r="I108" s="68" t="s">
        <v>137</v>
      </c>
      <c r="J108" s="69">
        <f>J109+J110+J111+J112+J115</f>
        <v>291100</v>
      </c>
      <c r="K108" s="69">
        <f t="shared" ref="K108:L108" si="38">K109+K110+K111+K112+K115</f>
        <v>363875</v>
      </c>
      <c r="L108" s="69">
        <f t="shared" si="38"/>
        <v>133336.5</v>
      </c>
      <c r="M108" s="70"/>
      <c r="N108" s="110"/>
    </row>
    <row r="109" spans="1:14" ht="35.1" customHeight="1" x14ac:dyDescent="0.25">
      <c r="A109" s="47"/>
      <c r="B109" s="49" t="s">
        <v>141</v>
      </c>
      <c r="C109" s="49" t="s">
        <v>6</v>
      </c>
      <c r="D109" s="49" t="s">
        <v>130</v>
      </c>
      <c r="E109" s="49"/>
      <c r="F109" s="49"/>
      <c r="G109" s="49"/>
      <c r="H109" s="42"/>
      <c r="I109" s="43" t="s">
        <v>139</v>
      </c>
      <c r="J109" s="44">
        <v>8000</v>
      </c>
      <c r="K109" s="44">
        <f>J109*1.25</f>
        <v>10000</v>
      </c>
      <c r="L109" s="44">
        <f t="shared" ref="L109:L110" si="39">J109*1.195</f>
        <v>9560</v>
      </c>
      <c r="M109" s="53" t="s">
        <v>130</v>
      </c>
      <c r="N109" s="54"/>
    </row>
    <row r="110" spans="1:14" s="111" customFormat="1" ht="35.1" customHeight="1" x14ac:dyDescent="0.25">
      <c r="A110" s="47"/>
      <c r="B110" s="49" t="s">
        <v>148</v>
      </c>
      <c r="C110" s="49" t="s">
        <v>6</v>
      </c>
      <c r="D110" s="49" t="s">
        <v>130</v>
      </c>
      <c r="E110" s="49"/>
      <c r="F110" s="49"/>
      <c r="G110" s="49"/>
      <c r="H110" s="42"/>
      <c r="I110" s="43" t="s">
        <v>147</v>
      </c>
      <c r="J110" s="44">
        <v>1700</v>
      </c>
      <c r="K110" s="44">
        <f t="shared" ref="K110:K111" si="40">J110*1.25</f>
        <v>2125</v>
      </c>
      <c r="L110" s="44">
        <f t="shared" si="39"/>
        <v>2031.5</v>
      </c>
      <c r="M110" s="53" t="s">
        <v>130</v>
      </c>
      <c r="N110" s="54"/>
    </row>
    <row r="111" spans="1:14" s="111" customFormat="1" ht="35.1" customHeight="1" x14ac:dyDescent="0.25">
      <c r="A111" s="47"/>
      <c r="B111" s="49" t="s">
        <v>148</v>
      </c>
      <c r="C111" s="49" t="s">
        <v>6</v>
      </c>
      <c r="D111" s="49" t="s">
        <v>130</v>
      </c>
      <c r="E111" s="49"/>
      <c r="F111" s="49"/>
      <c r="G111" s="49"/>
      <c r="H111" s="42"/>
      <c r="I111" s="43" t="s">
        <v>454</v>
      </c>
      <c r="J111" s="44">
        <v>1000</v>
      </c>
      <c r="K111" s="44">
        <f t="shared" si="40"/>
        <v>1250</v>
      </c>
      <c r="L111" s="44">
        <f>J111*1.195</f>
        <v>1195</v>
      </c>
      <c r="M111" s="53" t="s">
        <v>130</v>
      </c>
      <c r="N111" s="54"/>
    </row>
    <row r="112" spans="1:14" ht="45" customHeight="1" x14ac:dyDescent="0.25">
      <c r="A112" s="47"/>
      <c r="B112" s="49" t="s">
        <v>148</v>
      </c>
      <c r="C112" s="49" t="s">
        <v>7</v>
      </c>
      <c r="D112" s="49" t="s">
        <v>478</v>
      </c>
      <c r="E112" s="49" t="s">
        <v>81</v>
      </c>
      <c r="F112" s="49" t="s">
        <v>235</v>
      </c>
      <c r="G112" s="49" t="s">
        <v>324</v>
      </c>
      <c r="H112" s="42"/>
      <c r="I112" s="43" t="s">
        <v>320</v>
      </c>
      <c r="J112" s="44">
        <f>J113+J114</f>
        <v>270000</v>
      </c>
      <c r="K112" s="44">
        <f t="shared" ref="K112:L112" si="41">K113+K114</f>
        <v>337500</v>
      </c>
      <c r="L112" s="44">
        <f t="shared" si="41"/>
        <v>107550</v>
      </c>
      <c r="M112" s="53" t="s">
        <v>130</v>
      </c>
      <c r="N112" s="88" t="s">
        <v>153</v>
      </c>
    </row>
    <row r="113" spans="1:14" ht="39" customHeight="1" x14ac:dyDescent="0.25">
      <c r="A113" s="9"/>
      <c r="B113" s="10"/>
      <c r="C113" s="12"/>
      <c r="D113" s="12"/>
      <c r="E113" s="12"/>
      <c r="F113" s="112"/>
      <c r="G113" s="12"/>
      <c r="H113" s="12"/>
      <c r="I113" s="100" t="s">
        <v>321</v>
      </c>
      <c r="J113" s="14">
        <f>86000*3</f>
        <v>258000</v>
      </c>
      <c r="K113" s="14">
        <f>J113*1.25</f>
        <v>322500</v>
      </c>
      <c r="L113" s="14">
        <f>J113*1.195/3</f>
        <v>102770</v>
      </c>
      <c r="M113" s="15"/>
      <c r="N113" s="64"/>
    </row>
    <row r="114" spans="1:14" ht="35.1" customHeight="1" x14ac:dyDescent="0.25">
      <c r="A114" s="60"/>
      <c r="B114" s="55"/>
      <c r="C114" s="55"/>
      <c r="D114" s="55"/>
      <c r="E114" s="55"/>
      <c r="F114" s="55"/>
      <c r="G114" s="55"/>
      <c r="H114" s="45"/>
      <c r="I114" s="13" t="s">
        <v>322</v>
      </c>
      <c r="J114" s="46">
        <f>4000*3</f>
        <v>12000</v>
      </c>
      <c r="K114" s="14">
        <f>J114*1.25</f>
        <v>15000</v>
      </c>
      <c r="L114" s="14">
        <f>J114*1.195/3</f>
        <v>4780</v>
      </c>
      <c r="M114" s="62"/>
      <c r="N114" s="16"/>
    </row>
    <row r="115" spans="1:14" ht="35.1" customHeight="1" x14ac:dyDescent="0.25">
      <c r="A115" s="59"/>
      <c r="B115" s="48">
        <v>72268000</v>
      </c>
      <c r="C115" s="48" t="s">
        <v>6</v>
      </c>
      <c r="D115" s="48" t="s">
        <v>130</v>
      </c>
      <c r="E115" s="48"/>
      <c r="F115" s="48"/>
      <c r="G115" s="48"/>
      <c r="H115" s="155"/>
      <c r="I115" s="172" t="s">
        <v>470</v>
      </c>
      <c r="J115" s="52">
        <v>10400</v>
      </c>
      <c r="K115" s="52">
        <f>J115*1.25</f>
        <v>13000</v>
      </c>
      <c r="L115" s="52">
        <f>J115*1.25</f>
        <v>13000</v>
      </c>
      <c r="M115" s="173" t="s">
        <v>130</v>
      </c>
      <c r="N115" s="174"/>
    </row>
    <row r="116" spans="1:14" ht="35.1" customHeight="1" x14ac:dyDescent="0.25">
      <c r="A116" s="65"/>
      <c r="B116" s="66"/>
      <c r="C116" s="66"/>
      <c r="D116" s="66"/>
      <c r="E116" s="66"/>
      <c r="F116" s="66"/>
      <c r="G116" s="66"/>
      <c r="H116" s="67">
        <v>32359</v>
      </c>
      <c r="I116" s="68" t="s">
        <v>214</v>
      </c>
      <c r="J116" s="69">
        <f>J117</f>
        <v>4000</v>
      </c>
      <c r="K116" s="69">
        <f t="shared" ref="K116:L116" si="42">K117</f>
        <v>5000</v>
      </c>
      <c r="L116" s="69">
        <f t="shared" si="42"/>
        <v>4780</v>
      </c>
      <c r="M116" s="70"/>
      <c r="N116" s="71"/>
    </row>
    <row r="117" spans="1:14" ht="35.1" customHeight="1" x14ac:dyDescent="0.25">
      <c r="A117" s="9"/>
      <c r="B117" s="10" t="s">
        <v>213</v>
      </c>
      <c r="C117" s="10" t="s">
        <v>6</v>
      </c>
      <c r="D117" s="10" t="s">
        <v>130</v>
      </c>
      <c r="E117" s="10"/>
      <c r="F117" s="10"/>
      <c r="G117" s="10"/>
      <c r="H117" s="12"/>
      <c r="I117" s="18" t="s">
        <v>212</v>
      </c>
      <c r="J117" s="14">
        <v>4000</v>
      </c>
      <c r="K117" s="14">
        <f>J117*1.25</f>
        <v>5000</v>
      </c>
      <c r="L117" s="14">
        <f t="shared" ref="L117" si="43">J117*1.195</f>
        <v>4780</v>
      </c>
      <c r="M117" s="15" t="s">
        <v>130</v>
      </c>
      <c r="N117" s="64"/>
    </row>
    <row r="118" spans="1:14" ht="35.1" customHeight="1" x14ac:dyDescent="0.25">
      <c r="A118" s="25"/>
      <c r="B118" s="26"/>
      <c r="C118" s="26"/>
      <c r="D118" s="26"/>
      <c r="E118" s="26"/>
      <c r="F118" s="26"/>
      <c r="G118" s="26"/>
      <c r="H118" s="27">
        <v>3236</v>
      </c>
      <c r="I118" s="28" t="s">
        <v>115</v>
      </c>
      <c r="J118" s="29">
        <f>J119+J121+J124</f>
        <v>223000</v>
      </c>
      <c r="K118" s="29">
        <f t="shared" ref="K118:L118" si="44">K119+K121+K124</f>
        <v>278750</v>
      </c>
      <c r="L118" s="29">
        <f t="shared" si="44"/>
        <v>233725</v>
      </c>
      <c r="M118" s="30"/>
      <c r="N118" s="31"/>
    </row>
    <row r="119" spans="1:14" ht="35.1" customHeight="1" x14ac:dyDescent="0.25">
      <c r="A119" s="47"/>
      <c r="B119" s="49"/>
      <c r="C119" s="49"/>
      <c r="D119" s="49"/>
      <c r="E119" s="49"/>
      <c r="F119" s="49"/>
      <c r="G119" s="49"/>
      <c r="H119" s="42">
        <v>32361</v>
      </c>
      <c r="I119" s="43" t="s">
        <v>340</v>
      </c>
      <c r="J119" s="44">
        <f>J120</f>
        <v>55000</v>
      </c>
      <c r="K119" s="44">
        <f t="shared" ref="K119:L119" si="45">K120</f>
        <v>68750</v>
      </c>
      <c r="L119" s="44">
        <f t="shared" si="45"/>
        <v>65725</v>
      </c>
      <c r="M119" s="53"/>
      <c r="N119" s="54"/>
    </row>
    <row r="120" spans="1:14" ht="45.75" customHeight="1" x14ac:dyDescent="0.25">
      <c r="A120" s="33"/>
      <c r="B120" s="55" t="s">
        <v>342</v>
      </c>
      <c r="C120" s="55" t="s">
        <v>7</v>
      </c>
      <c r="D120" s="55" t="s">
        <v>130</v>
      </c>
      <c r="E120" s="55" t="s">
        <v>8</v>
      </c>
      <c r="F120" s="55" t="s">
        <v>236</v>
      </c>
      <c r="G120" s="55" t="s">
        <v>9</v>
      </c>
      <c r="H120" s="45"/>
      <c r="I120" s="13" t="s">
        <v>341</v>
      </c>
      <c r="J120" s="46">
        <v>55000</v>
      </c>
      <c r="K120" s="46">
        <f>J120*1.25</f>
        <v>68750</v>
      </c>
      <c r="L120" s="46">
        <f>J120*1.195</f>
        <v>65725</v>
      </c>
      <c r="M120" s="62" t="s">
        <v>130</v>
      </c>
      <c r="N120" s="16" t="s">
        <v>153</v>
      </c>
    </row>
    <row r="121" spans="1:14" ht="35.1" customHeight="1" x14ac:dyDescent="0.25">
      <c r="A121" s="65"/>
      <c r="B121" s="66"/>
      <c r="C121" s="66"/>
      <c r="D121" s="66"/>
      <c r="E121" s="66"/>
      <c r="F121" s="66"/>
      <c r="G121" s="66"/>
      <c r="H121" s="67">
        <v>32363</v>
      </c>
      <c r="I121" s="68" t="s">
        <v>73</v>
      </c>
      <c r="J121" s="69">
        <f>SUM(J122:J123)</f>
        <v>39000</v>
      </c>
      <c r="K121" s="69">
        <f t="shared" ref="K121:L121" si="46">SUM(K122:K123)</f>
        <v>48750</v>
      </c>
      <c r="L121" s="69">
        <f t="shared" si="46"/>
        <v>39000</v>
      </c>
      <c r="M121" s="70"/>
      <c r="N121" s="110"/>
    </row>
    <row r="122" spans="1:14" ht="35.1" customHeight="1" x14ac:dyDescent="0.25">
      <c r="A122" s="9"/>
      <c r="B122" s="10">
        <v>71351500</v>
      </c>
      <c r="C122" s="10" t="s">
        <v>6</v>
      </c>
      <c r="D122" s="10" t="s">
        <v>130</v>
      </c>
      <c r="E122" s="10"/>
      <c r="F122" s="63"/>
      <c r="G122" s="10"/>
      <c r="H122" s="12">
        <v>323630</v>
      </c>
      <c r="I122" s="18" t="s">
        <v>74</v>
      </c>
      <c r="J122" s="14">
        <v>13000</v>
      </c>
      <c r="K122" s="14">
        <f>J122*1.25</f>
        <v>16250</v>
      </c>
      <c r="L122" s="56">
        <f>J122</f>
        <v>13000</v>
      </c>
      <c r="M122" s="15" t="s">
        <v>130</v>
      </c>
      <c r="N122" s="64"/>
    </row>
    <row r="123" spans="1:14" ht="30.75" customHeight="1" x14ac:dyDescent="0.25">
      <c r="A123" s="60"/>
      <c r="B123" s="55" t="s">
        <v>183</v>
      </c>
      <c r="C123" s="10" t="s">
        <v>6</v>
      </c>
      <c r="D123" s="10"/>
      <c r="E123" s="55"/>
      <c r="F123" s="55"/>
      <c r="G123" s="55"/>
      <c r="H123" s="45"/>
      <c r="I123" s="13" t="s">
        <v>182</v>
      </c>
      <c r="J123" s="46">
        <v>26000</v>
      </c>
      <c r="K123" s="14">
        <f>J123*1.25</f>
        <v>32500</v>
      </c>
      <c r="L123" s="56">
        <f>J123</f>
        <v>26000</v>
      </c>
      <c r="M123" s="62" t="s">
        <v>130</v>
      </c>
      <c r="N123" s="16"/>
    </row>
    <row r="124" spans="1:14" s="111" customFormat="1" ht="45" x14ac:dyDescent="0.25">
      <c r="A124" s="47"/>
      <c r="B124" s="49" t="s">
        <v>183</v>
      </c>
      <c r="C124" s="49" t="s">
        <v>7</v>
      </c>
      <c r="D124" s="49" t="s">
        <v>478</v>
      </c>
      <c r="E124" s="49" t="s">
        <v>8</v>
      </c>
      <c r="F124" s="49" t="s">
        <v>236</v>
      </c>
      <c r="G124" s="49" t="s">
        <v>9</v>
      </c>
      <c r="H124" s="42"/>
      <c r="I124" s="43" t="s">
        <v>201</v>
      </c>
      <c r="J124" s="44">
        <f>SUM(J125:J133)</f>
        <v>129000</v>
      </c>
      <c r="K124" s="44">
        <f t="shared" ref="K124:L124" si="47">SUM(K125:K133)</f>
        <v>161250</v>
      </c>
      <c r="L124" s="44">
        <f t="shared" si="47"/>
        <v>129000</v>
      </c>
      <c r="M124" s="53" t="s">
        <v>130</v>
      </c>
      <c r="N124" s="54" t="s">
        <v>153</v>
      </c>
    </row>
    <row r="125" spans="1:14" ht="35.1" customHeight="1" x14ac:dyDescent="0.25">
      <c r="A125" s="60"/>
      <c r="B125" s="55"/>
      <c r="C125" s="55"/>
      <c r="D125" s="55"/>
      <c r="E125" s="55"/>
      <c r="F125" s="55"/>
      <c r="G125" s="55"/>
      <c r="H125" s="45"/>
      <c r="I125" s="13" t="s">
        <v>204</v>
      </c>
      <c r="J125" s="46">
        <v>30000</v>
      </c>
      <c r="K125" s="46">
        <f>J125*1.25</f>
        <v>37500</v>
      </c>
      <c r="L125" s="56">
        <f>J125</f>
        <v>30000</v>
      </c>
      <c r="M125" s="62"/>
      <c r="N125" s="16"/>
    </row>
    <row r="126" spans="1:14" ht="35.1" customHeight="1" x14ac:dyDescent="0.25">
      <c r="A126" s="60"/>
      <c r="B126" s="55"/>
      <c r="C126" s="55"/>
      <c r="D126" s="55"/>
      <c r="E126" s="55"/>
      <c r="F126" s="55"/>
      <c r="G126" s="55"/>
      <c r="H126" s="45"/>
      <c r="I126" s="13" t="s">
        <v>205</v>
      </c>
      <c r="J126" s="46">
        <v>20000</v>
      </c>
      <c r="K126" s="46">
        <f t="shared" ref="K126:K133" si="48">J126*1.25</f>
        <v>25000</v>
      </c>
      <c r="L126" s="56">
        <f t="shared" ref="L126:L133" si="49">J126</f>
        <v>20000</v>
      </c>
      <c r="M126" s="62"/>
      <c r="N126" s="16"/>
    </row>
    <row r="127" spans="1:14" ht="35.1" customHeight="1" x14ac:dyDescent="0.25">
      <c r="A127" s="60"/>
      <c r="B127" s="55"/>
      <c r="C127" s="55"/>
      <c r="D127" s="55"/>
      <c r="E127" s="55"/>
      <c r="F127" s="55"/>
      <c r="G127" s="55"/>
      <c r="H127" s="45"/>
      <c r="I127" s="13" t="s">
        <v>248</v>
      </c>
      <c r="J127" s="46">
        <v>5000</v>
      </c>
      <c r="K127" s="46">
        <f t="shared" si="48"/>
        <v>6250</v>
      </c>
      <c r="L127" s="56">
        <f t="shared" si="49"/>
        <v>5000</v>
      </c>
      <c r="M127" s="62"/>
      <c r="N127" s="16"/>
    </row>
    <row r="128" spans="1:14" ht="35.1" customHeight="1" x14ac:dyDescent="0.25">
      <c r="A128" s="60"/>
      <c r="B128" s="55"/>
      <c r="C128" s="55"/>
      <c r="D128" s="55"/>
      <c r="E128" s="55"/>
      <c r="F128" s="55"/>
      <c r="G128" s="55"/>
      <c r="H128" s="45"/>
      <c r="I128" s="13" t="s">
        <v>247</v>
      </c>
      <c r="J128" s="46">
        <v>5000</v>
      </c>
      <c r="K128" s="46">
        <f t="shared" si="48"/>
        <v>6250</v>
      </c>
      <c r="L128" s="56">
        <f t="shared" si="49"/>
        <v>5000</v>
      </c>
      <c r="M128" s="62"/>
      <c r="N128" s="16"/>
    </row>
    <row r="129" spans="1:14" ht="35.1" customHeight="1" x14ac:dyDescent="0.25">
      <c r="A129" s="60"/>
      <c r="B129" s="55"/>
      <c r="C129" s="55"/>
      <c r="D129" s="55"/>
      <c r="E129" s="55"/>
      <c r="F129" s="55"/>
      <c r="G129" s="55"/>
      <c r="H129" s="45"/>
      <c r="I129" s="13" t="s">
        <v>246</v>
      </c>
      <c r="J129" s="46">
        <v>6000</v>
      </c>
      <c r="K129" s="46">
        <f t="shared" si="48"/>
        <v>7500</v>
      </c>
      <c r="L129" s="56">
        <f t="shared" si="49"/>
        <v>6000</v>
      </c>
      <c r="M129" s="62"/>
      <c r="N129" s="16"/>
    </row>
    <row r="130" spans="1:14" ht="35.1" customHeight="1" x14ac:dyDescent="0.25">
      <c r="A130" s="60"/>
      <c r="B130" s="55"/>
      <c r="C130" s="55"/>
      <c r="D130" s="55"/>
      <c r="E130" s="55"/>
      <c r="F130" s="55"/>
      <c r="G130" s="55"/>
      <c r="H130" s="45"/>
      <c r="I130" s="13" t="s">
        <v>206</v>
      </c>
      <c r="J130" s="46">
        <v>30000</v>
      </c>
      <c r="K130" s="46">
        <f t="shared" si="48"/>
        <v>37500</v>
      </c>
      <c r="L130" s="56">
        <f t="shared" si="49"/>
        <v>30000</v>
      </c>
      <c r="M130" s="62"/>
      <c r="N130" s="16"/>
    </row>
    <row r="131" spans="1:14" ht="35.1" customHeight="1" x14ac:dyDescent="0.25">
      <c r="A131" s="60"/>
      <c r="B131" s="55"/>
      <c r="C131" s="55"/>
      <c r="D131" s="55"/>
      <c r="E131" s="55"/>
      <c r="F131" s="55"/>
      <c r="G131" s="55"/>
      <c r="H131" s="45"/>
      <c r="I131" s="13" t="s">
        <v>207</v>
      </c>
      <c r="J131" s="46">
        <v>5000</v>
      </c>
      <c r="K131" s="46">
        <f t="shared" si="48"/>
        <v>6250</v>
      </c>
      <c r="L131" s="56">
        <f t="shared" si="49"/>
        <v>5000</v>
      </c>
      <c r="M131" s="62"/>
      <c r="N131" s="16"/>
    </row>
    <row r="132" spans="1:14" ht="35.1" customHeight="1" x14ac:dyDescent="0.25">
      <c r="A132" s="60"/>
      <c r="B132" s="55"/>
      <c r="C132" s="55"/>
      <c r="D132" s="55"/>
      <c r="E132" s="55"/>
      <c r="F132" s="55"/>
      <c r="G132" s="55"/>
      <c r="H132" s="45"/>
      <c r="I132" s="13" t="s">
        <v>249</v>
      </c>
      <c r="J132" s="46">
        <v>3000</v>
      </c>
      <c r="K132" s="46">
        <f t="shared" si="48"/>
        <v>3750</v>
      </c>
      <c r="L132" s="56">
        <f t="shared" si="49"/>
        <v>3000</v>
      </c>
      <c r="M132" s="62"/>
      <c r="N132" s="16"/>
    </row>
    <row r="133" spans="1:14" ht="35.1" customHeight="1" x14ac:dyDescent="0.25">
      <c r="A133" s="60"/>
      <c r="B133" s="55"/>
      <c r="C133" s="55"/>
      <c r="D133" s="55"/>
      <c r="E133" s="55"/>
      <c r="F133" s="55"/>
      <c r="G133" s="55"/>
      <c r="H133" s="45"/>
      <c r="I133" s="13" t="s">
        <v>208</v>
      </c>
      <c r="J133" s="46">
        <v>25000</v>
      </c>
      <c r="K133" s="46">
        <f t="shared" si="48"/>
        <v>31250</v>
      </c>
      <c r="L133" s="56">
        <f t="shared" si="49"/>
        <v>25000</v>
      </c>
      <c r="M133" s="62"/>
      <c r="N133" s="16"/>
    </row>
    <row r="134" spans="1:14" ht="35.1" customHeight="1" x14ac:dyDescent="0.25">
      <c r="A134" s="25"/>
      <c r="B134" s="26"/>
      <c r="C134" s="26"/>
      <c r="D134" s="26"/>
      <c r="E134" s="26"/>
      <c r="F134" s="98"/>
      <c r="G134" s="26"/>
      <c r="H134" s="27">
        <v>32379</v>
      </c>
      <c r="I134" s="28" t="s">
        <v>158</v>
      </c>
      <c r="J134" s="29">
        <f>J135+J139+J141+J143</f>
        <v>120000</v>
      </c>
      <c r="K134" s="29">
        <f t="shared" ref="K134:L134" si="50">K135+K139+K141+K143</f>
        <v>150000</v>
      </c>
      <c r="L134" s="29">
        <f t="shared" si="50"/>
        <v>142895</v>
      </c>
      <c r="M134" s="30"/>
      <c r="N134" s="31"/>
    </row>
    <row r="135" spans="1:14" ht="35.1" customHeight="1" x14ac:dyDescent="0.25">
      <c r="A135" s="47"/>
      <c r="B135" s="49"/>
      <c r="C135" s="49"/>
      <c r="D135" s="49"/>
      <c r="E135" s="49"/>
      <c r="F135" s="91"/>
      <c r="G135" s="49"/>
      <c r="H135" s="42">
        <v>323791</v>
      </c>
      <c r="I135" s="43" t="s">
        <v>311</v>
      </c>
      <c r="J135" s="44">
        <f>SUM(J136:J138)</f>
        <v>90000</v>
      </c>
      <c r="K135" s="44">
        <f t="shared" ref="K135:L135" si="51">SUM(K136:K138)</f>
        <v>112500</v>
      </c>
      <c r="L135" s="44">
        <f t="shared" si="51"/>
        <v>107550</v>
      </c>
      <c r="M135" s="53"/>
      <c r="N135" s="54"/>
    </row>
    <row r="136" spans="1:14" ht="46.5" customHeight="1" x14ac:dyDescent="0.25">
      <c r="A136" s="60"/>
      <c r="B136" s="55" t="s">
        <v>267</v>
      </c>
      <c r="C136" s="55" t="s">
        <v>7</v>
      </c>
      <c r="D136" s="55" t="s">
        <v>130</v>
      </c>
      <c r="E136" s="55" t="s">
        <v>268</v>
      </c>
      <c r="F136" s="89" t="s">
        <v>345</v>
      </c>
      <c r="G136" s="55" t="s">
        <v>349</v>
      </c>
      <c r="H136" s="45"/>
      <c r="I136" s="13" t="s">
        <v>343</v>
      </c>
      <c r="J136" s="46">
        <v>30000</v>
      </c>
      <c r="K136" s="46">
        <f>J136*1.25</f>
        <v>37500</v>
      </c>
      <c r="L136" s="46">
        <f t="shared" ref="L136:L138" si="52">J136*1.195</f>
        <v>35850</v>
      </c>
      <c r="M136" s="62" t="s">
        <v>130</v>
      </c>
      <c r="N136" s="16" t="s">
        <v>153</v>
      </c>
    </row>
    <row r="137" spans="1:14" ht="44.25" customHeight="1" x14ac:dyDescent="0.25">
      <c r="A137" s="99"/>
      <c r="B137" s="55" t="s">
        <v>347</v>
      </c>
      <c r="C137" s="55" t="s">
        <v>7</v>
      </c>
      <c r="D137" s="55" t="s">
        <v>130</v>
      </c>
      <c r="E137" s="55" t="s">
        <v>268</v>
      </c>
      <c r="F137" s="89" t="s">
        <v>292</v>
      </c>
      <c r="G137" s="55" t="s">
        <v>269</v>
      </c>
      <c r="H137" s="100"/>
      <c r="I137" s="13" t="s">
        <v>344</v>
      </c>
      <c r="J137" s="97">
        <v>30000</v>
      </c>
      <c r="K137" s="46">
        <f t="shared" ref="K137:K138" si="53">J137*1.25</f>
        <v>37500</v>
      </c>
      <c r="L137" s="46">
        <f t="shared" si="52"/>
        <v>35850</v>
      </c>
      <c r="M137" s="12" t="s">
        <v>130</v>
      </c>
      <c r="N137" s="16" t="s">
        <v>153</v>
      </c>
    </row>
    <row r="138" spans="1:14" ht="42.75" customHeight="1" x14ac:dyDescent="0.25">
      <c r="A138" s="99"/>
      <c r="B138" s="55" t="s">
        <v>346</v>
      </c>
      <c r="C138" s="55" t="s">
        <v>7</v>
      </c>
      <c r="D138" s="55" t="s">
        <v>130</v>
      </c>
      <c r="E138" s="55" t="s">
        <v>268</v>
      </c>
      <c r="F138" s="89" t="s">
        <v>292</v>
      </c>
      <c r="G138" s="55" t="s">
        <v>269</v>
      </c>
      <c r="H138" s="100"/>
      <c r="I138" s="96" t="s">
        <v>348</v>
      </c>
      <c r="J138" s="97">
        <v>30000</v>
      </c>
      <c r="K138" s="46">
        <f t="shared" si="53"/>
        <v>37500</v>
      </c>
      <c r="L138" s="46">
        <f t="shared" si="52"/>
        <v>35850</v>
      </c>
      <c r="M138" s="12" t="s">
        <v>130</v>
      </c>
      <c r="N138" s="16" t="s">
        <v>153</v>
      </c>
    </row>
    <row r="139" spans="1:14" ht="35.1" customHeight="1" x14ac:dyDescent="0.25">
      <c r="A139" s="90"/>
      <c r="B139" s="49"/>
      <c r="C139" s="49"/>
      <c r="D139" s="49"/>
      <c r="E139" s="49"/>
      <c r="F139" s="91"/>
      <c r="G139" s="49"/>
      <c r="H139" s="42">
        <v>323792</v>
      </c>
      <c r="I139" s="43" t="s">
        <v>350</v>
      </c>
      <c r="J139" s="92">
        <f>J140</f>
        <v>5000</v>
      </c>
      <c r="K139" s="92">
        <f t="shared" ref="K139:L139" si="54">K140</f>
        <v>6250</v>
      </c>
      <c r="L139" s="92">
        <f t="shared" si="54"/>
        <v>6250</v>
      </c>
      <c r="M139" s="93"/>
      <c r="N139" s="94"/>
    </row>
    <row r="140" spans="1:14" ht="42.75" customHeight="1" x14ac:dyDescent="0.25">
      <c r="A140" s="95"/>
      <c r="B140" s="55" t="str">
        <f>[1]Sheet!$A$8229</f>
        <v>71520000</v>
      </c>
      <c r="C140" s="55" t="s">
        <v>6</v>
      </c>
      <c r="D140" s="55" t="s">
        <v>478</v>
      </c>
      <c r="E140" s="55"/>
      <c r="F140" s="89"/>
      <c r="G140" s="55"/>
      <c r="H140" s="96"/>
      <c r="I140" s="13" t="s">
        <v>453</v>
      </c>
      <c r="J140" s="97">
        <v>5000</v>
      </c>
      <c r="K140" s="46">
        <f>J140*1.25</f>
        <v>6250</v>
      </c>
      <c r="L140" s="46">
        <f>K140</f>
        <v>6250</v>
      </c>
      <c r="M140" s="45" t="s">
        <v>130</v>
      </c>
      <c r="N140" s="16"/>
    </row>
    <row r="141" spans="1:14" ht="35.1" customHeight="1" x14ac:dyDescent="0.25">
      <c r="A141" s="47"/>
      <c r="B141" s="49"/>
      <c r="C141" s="49"/>
      <c r="D141" s="49"/>
      <c r="E141" s="49"/>
      <c r="F141" s="91"/>
      <c r="G141" s="49"/>
      <c r="H141" s="42">
        <v>323795</v>
      </c>
      <c r="I141" s="43" t="s">
        <v>186</v>
      </c>
      <c r="J141" s="44">
        <f>J142</f>
        <v>4000</v>
      </c>
      <c r="K141" s="44">
        <f t="shared" ref="K141:L141" si="55">K142</f>
        <v>5000</v>
      </c>
      <c r="L141" s="44">
        <f t="shared" si="55"/>
        <v>4000</v>
      </c>
      <c r="M141" s="53"/>
      <c r="N141" s="54"/>
    </row>
    <row r="142" spans="1:14" ht="35.1" customHeight="1" x14ac:dyDescent="0.25">
      <c r="A142" s="60"/>
      <c r="B142" s="55" t="s">
        <v>102</v>
      </c>
      <c r="C142" s="55" t="s">
        <v>6</v>
      </c>
      <c r="D142" s="55" t="s">
        <v>130</v>
      </c>
      <c r="E142" s="55"/>
      <c r="F142" s="55"/>
      <c r="G142" s="55"/>
      <c r="H142" s="45"/>
      <c r="I142" s="13" t="s">
        <v>181</v>
      </c>
      <c r="J142" s="46">
        <v>4000</v>
      </c>
      <c r="K142" s="46">
        <f>J142*1.25</f>
        <v>5000</v>
      </c>
      <c r="L142" s="46">
        <f>J142</f>
        <v>4000</v>
      </c>
      <c r="M142" s="62" t="s">
        <v>130</v>
      </c>
      <c r="N142" s="79"/>
    </row>
    <row r="143" spans="1:14" ht="35.1" customHeight="1" x14ac:dyDescent="0.25">
      <c r="A143" s="47"/>
      <c r="B143" s="49"/>
      <c r="C143" s="49"/>
      <c r="D143" s="49"/>
      <c r="E143" s="49"/>
      <c r="F143" s="49"/>
      <c r="G143" s="49"/>
      <c r="H143" s="42">
        <v>323796</v>
      </c>
      <c r="I143" s="43" t="s">
        <v>187</v>
      </c>
      <c r="J143" s="44">
        <f>SUM(J144:J146)</f>
        <v>21000</v>
      </c>
      <c r="K143" s="44">
        <f t="shared" ref="K143:L143" si="56">SUM(K144:K146)</f>
        <v>26250</v>
      </c>
      <c r="L143" s="44">
        <f t="shared" si="56"/>
        <v>25095</v>
      </c>
      <c r="M143" s="53"/>
      <c r="N143" s="88"/>
    </row>
    <row r="144" spans="1:14" ht="35.1" customHeight="1" x14ac:dyDescent="0.25">
      <c r="A144" s="60"/>
      <c r="B144" s="55" t="s">
        <v>103</v>
      </c>
      <c r="C144" s="55" t="s">
        <v>6</v>
      </c>
      <c r="D144" s="55" t="s">
        <v>130</v>
      </c>
      <c r="E144" s="55"/>
      <c r="F144" s="89"/>
      <c r="G144" s="55"/>
      <c r="H144" s="45"/>
      <c r="I144" s="13" t="s">
        <v>289</v>
      </c>
      <c r="J144" s="46">
        <v>7000</v>
      </c>
      <c r="K144" s="46">
        <f>J144*1.25</f>
        <v>8750</v>
      </c>
      <c r="L144" s="46">
        <f>J144*1.195</f>
        <v>8365</v>
      </c>
      <c r="M144" s="62" t="s">
        <v>130</v>
      </c>
      <c r="N144" s="16"/>
    </row>
    <row r="145" spans="1:14" ht="35.25" customHeight="1" x14ac:dyDescent="0.25">
      <c r="A145" s="33"/>
      <c r="B145" s="55" t="s">
        <v>176</v>
      </c>
      <c r="C145" s="55" t="s">
        <v>6</v>
      </c>
      <c r="D145" s="55"/>
      <c r="E145" s="55"/>
      <c r="F145" s="89"/>
      <c r="G145" s="55"/>
      <c r="H145" s="45"/>
      <c r="I145" s="13" t="s">
        <v>218</v>
      </c>
      <c r="J145" s="46">
        <v>9000</v>
      </c>
      <c r="K145" s="46">
        <f t="shared" ref="K145:K146" si="57">J145*1.25</f>
        <v>11250</v>
      </c>
      <c r="L145" s="46">
        <f t="shared" ref="L145:L146" si="58">J145*1.195</f>
        <v>10755</v>
      </c>
      <c r="M145" s="62" t="s">
        <v>130</v>
      </c>
      <c r="N145" s="16"/>
    </row>
    <row r="146" spans="1:14" ht="37.5" customHeight="1" x14ac:dyDescent="0.25">
      <c r="A146" s="33"/>
      <c r="B146" s="55" t="s">
        <v>103</v>
      </c>
      <c r="C146" s="55" t="s">
        <v>6</v>
      </c>
      <c r="D146" s="55"/>
      <c r="E146" s="55"/>
      <c r="F146" s="89"/>
      <c r="G146" s="55"/>
      <c r="H146" s="45"/>
      <c r="I146" s="13" t="s">
        <v>219</v>
      </c>
      <c r="J146" s="46">
        <v>5000</v>
      </c>
      <c r="K146" s="46">
        <f t="shared" si="57"/>
        <v>6250</v>
      </c>
      <c r="L146" s="46">
        <f t="shared" si="58"/>
        <v>5975</v>
      </c>
      <c r="M146" s="62" t="s">
        <v>130</v>
      </c>
      <c r="N146" s="16"/>
    </row>
    <row r="147" spans="1:14" ht="35.1" customHeight="1" x14ac:dyDescent="0.25">
      <c r="A147" s="25"/>
      <c r="B147" s="26"/>
      <c r="C147" s="26"/>
      <c r="D147" s="26"/>
      <c r="E147" s="26"/>
      <c r="F147" s="26"/>
      <c r="G147" s="26"/>
      <c r="H147" s="27">
        <v>3238</v>
      </c>
      <c r="I147" s="28" t="s">
        <v>159</v>
      </c>
      <c r="J147" s="29">
        <f>J148+J157</f>
        <v>340500</v>
      </c>
      <c r="K147" s="29">
        <f>K148+K157</f>
        <v>425625</v>
      </c>
      <c r="L147" s="29">
        <f>L148+L157</f>
        <v>251724.16666666669</v>
      </c>
      <c r="M147" s="30"/>
      <c r="N147" s="31"/>
    </row>
    <row r="148" spans="1:14" ht="35.1" customHeight="1" x14ac:dyDescent="0.25">
      <c r="A148" s="65"/>
      <c r="B148" s="66"/>
      <c r="C148" s="66"/>
      <c r="D148" s="66"/>
      <c r="E148" s="66"/>
      <c r="F148" s="66"/>
      <c r="G148" s="66"/>
      <c r="H148" s="67">
        <v>32382</v>
      </c>
      <c r="I148" s="68" t="s">
        <v>160</v>
      </c>
      <c r="J148" s="69">
        <f>J149+J153+J154+J155+J156</f>
        <v>150500</v>
      </c>
      <c r="K148" s="69">
        <f t="shared" ref="K148:L148" si="59">K149+K153+K154+K155+K156</f>
        <v>188125</v>
      </c>
      <c r="L148" s="69">
        <f t="shared" si="59"/>
        <v>138194.16666666669</v>
      </c>
      <c r="M148" s="70"/>
      <c r="N148" s="71"/>
    </row>
    <row r="149" spans="1:14" ht="45" x14ac:dyDescent="0.25">
      <c r="A149" s="47"/>
      <c r="B149" s="42" t="s">
        <v>190</v>
      </c>
      <c r="C149" s="49" t="s">
        <v>7</v>
      </c>
      <c r="D149" s="49" t="s">
        <v>478</v>
      </c>
      <c r="E149" s="49" t="s">
        <v>81</v>
      </c>
      <c r="F149" s="91" t="s">
        <v>327</v>
      </c>
      <c r="G149" s="49" t="s">
        <v>12</v>
      </c>
      <c r="H149" s="42">
        <v>32382</v>
      </c>
      <c r="I149" s="43" t="s">
        <v>75</v>
      </c>
      <c r="J149" s="44">
        <f>SUM(J150:J152)</f>
        <v>54500</v>
      </c>
      <c r="K149" s="44">
        <f t="shared" ref="K149:L149" si="60">SUM(K150:K152)</f>
        <v>68125</v>
      </c>
      <c r="L149" s="44">
        <f t="shared" si="60"/>
        <v>32249.166666666668</v>
      </c>
      <c r="M149" s="53" t="s">
        <v>130</v>
      </c>
      <c r="N149" s="54" t="s">
        <v>153</v>
      </c>
    </row>
    <row r="150" spans="1:14" ht="35.1" customHeight="1" x14ac:dyDescent="0.25">
      <c r="A150" s="9"/>
      <c r="B150" s="10"/>
      <c r="C150" s="10"/>
      <c r="D150" s="10"/>
      <c r="E150" s="10"/>
      <c r="F150" s="10"/>
      <c r="G150" s="10"/>
      <c r="H150" s="12">
        <v>32382</v>
      </c>
      <c r="I150" s="13" t="s">
        <v>262</v>
      </c>
      <c r="J150" s="46">
        <v>13300</v>
      </c>
      <c r="K150" s="46">
        <f t="shared" ref="K150:K152" si="61">J150*1.25</f>
        <v>16625</v>
      </c>
      <c r="L150" s="14">
        <f>J150*1.25/2</f>
        <v>8312.5</v>
      </c>
      <c r="M150" s="62"/>
      <c r="N150" s="16"/>
    </row>
    <row r="151" spans="1:14" ht="35.1" customHeight="1" x14ac:dyDescent="0.25">
      <c r="A151" s="9"/>
      <c r="B151" s="10"/>
      <c r="C151" s="10"/>
      <c r="D151" s="10"/>
      <c r="E151" s="10"/>
      <c r="F151" s="10"/>
      <c r="G151" s="10"/>
      <c r="H151" s="12">
        <v>32382</v>
      </c>
      <c r="I151" s="13" t="s">
        <v>263</v>
      </c>
      <c r="J151" s="46">
        <v>33200</v>
      </c>
      <c r="K151" s="46">
        <f t="shared" si="61"/>
        <v>41500</v>
      </c>
      <c r="L151" s="14">
        <f>J151*1.25/2</f>
        <v>20750</v>
      </c>
      <c r="M151" s="62"/>
      <c r="N151" s="16"/>
    </row>
    <row r="152" spans="1:14" ht="35.1" customHeight="1" x14ac:dyDescent="0.25">
      <c r="A152" s="9"/>
      <c r="B152" s="10"/>
      <c r="C152" s="10"/>
      <c r="D152" s="10"/>
      <c r="E152" s="10"/>
      <c r="F152" s="10"/>
      <c r="G152" s="10"/>
      <c r="H152" s="12">
        <v>32382</v>
      </c>
      <c r="I152" s="13" t="s">
        <v>257</v>
      </c>
      <c r="J152" s="46">
        <v>8000</v>
      </c>
      <c r="K152" s="46">
        <f t="shared" si="61"/>
        <v>10000</v>
      </c>
      <c r="L152" s="14">
        <f>J152*1.195/3</f>
        <v>3186.6666666666665</v>
      </c>
      <c r="M152" s="62"/>
      <c r="N152" s="16"/>
    </row>
    <row r="153" spans="1:14" ht="33.75" customHeight="1" x14ac:dyDescent="0.25">
      <c r="A153" s="47"/>
      <c r="B153" s="49" t="s">
        <v>291</v>
      </c>
      <c r="C153" s="49" t="s">
        <v>6</v>
      </c>
      <c r="D153" s="49" t="s">
        <v>130</v>
      </c>
      <c r="E153" s="49"/>
      <c r="F153" s="49"/>
      <c r="G153" s="49"/>
      <c r="H153" s="42">
        <v>32382</v>
      </c>
      <c r="I153" s="43" t="s">
        <v>264</v>
      </c>
      <c r="J153" s="44">
        <v>25000</v>
      </c>
      <c r="K153" s="44">
        <f>J153*1.25</f>
        <v>31250</v>
      </c>
      <c r="L153" s="44">
        <f>J153</f>
        <v>25000</v>
      </c>
      <c r="M153" s="53" t="s">
        <v>130</v>
      </c>
      <c r="N153" s="54"/>
    </row>
    <row r="154" spans="1:14" ht="30.75" customHeight="1" x14ac:dyDescent="0.25">
      <c r="A154" s="47"/>
      <c r="B154" s="49" t="s">
        <v>326</v>
      </c>
      <c r="C154" s="49" t="s">
        <v>6</v>
      </c>
      <c r="D154" s="49" t="s">
        <v>130</v>
      </c>
      <c r="E154" s="49"/>
      <c r="F154" s="49"/>
      <c r="G154" s="49"/>
      <c r="H154" s="42">
        <v>32382</v>
      </c>
      <c r="I154" s="43" t="s">
        <v>325</v>
      </c>
      <c r="J154" s="44">
        <v>20000</v>
      </c>
      <c r="K154" s="44">
        <f>J154*1.25</f>
        <v>25000</v>
      </c>
      <c r="L154" s="44">
        <f>J154</f>
        <v>20000</v>
      </c>
      <c r="M154" s="53" t="s">
        <v>130</v>
      </c>
      <c r="N154" s="54"/>
    </row>
    <row r="155" spans="1:14" ht="30.75" customHeight="1" x14ac:dyDescent="0.25">
      <c r="A155" s="47"/>
      <c r="B155" s="49" t="s">
        <v>471</v>
      </c>
      <c r="C155" s="49" t="s">
        <v>6</v>
      </c>
      <c r="D155" s="49" t="s">
        <v>130</v>
      </c>
      <c r="E155" s="49"/>
      <c r="F155" s="49"/>
      <c r="G155" s="49"/>
      <c r="H155" s="42">
        <v>32382</v>
      </c>
      <c r="I155" s="43" t="s">
        <v>351</v>
      </c>
      <c r="J155" s="44">
        <v>25000</v>
      </c>
      <c r="K155" s="44">
        <f>J155*1.25</f>
        <v>31250</v>
      </c>
      <c r="L155" s="44">
        <f>J155*1.195</f>
        <v>29875</v>
      </c>
      <c r="M155" s="53" t="s">
        <v>130</v>
      </c>
      <c r="N155" s="54"/>
    </row>
    <row r="156" spans="1:14" ht="30.75" customHeight="1" x14ac:dyDescent="0.25">
      <c r="A156" s="47"/>
      <c r="B156" s="49" t="s">
        <v>472</v>
      </c>
      <c r="C156" s="49" t="s">
        <v>6</v>
      </c>
      <c r="D156" s="49" t="s">
        <v>130</v>
      </c>
      <c r="E156" s="49"/>
      <c r="F156" s="49"/>
      <c r="G156" s="49"/>
      <c r="H156" s="42">
        <v>32382</v>
      </c>
      <c r="I156" s="43" t="s">
        <v>452</v>
      </c>
      <c r="J156" s="44">
        <v>26000</v>
      </c>
      <c r="K156" s="44">
        <f>J156*1.25</f>
        <v>32500</v>
      </c>
      <c r="L156" s="44">
        <f>J156*1.195</f>
        <v>31070</v>
      </c>
      <c r="M156" s="53" t="s">
        <v>130</v>
      </c>
      <c r="N156" s="54"/>
    </row>
    <row r="157" spans="1:14" ht="36" customHeight="1" x14ac:dyDescent="0.25">
      <c r="A157" s="65"/>
      <c r="B157" s="66"/>
      <c r="C157" s="66"/>
      <c r="D157" s="66"/>
      <c r="E157" s="66"/>
      <c r="F157" s="66"/>
      <c r="G157" s="66"/>
      <c r="H157" s="67">
        <v>32389</v>
      </c>
      <c r="I157" s="68" t="s">
        <v>161</v>
      </c>
      <c r="J157" s="113">
        <f>SUM(J158:J158)</f>
        <v>190000</v>
      </c>
      <c r="K157" s="113">
        <f t="shared" ref="K157:L157" si="62">SUM(K158:K158)</f>
        <v>237500</v>
      </c>
      <c r="L157" s="113">
        <f t="shared" si="62"/>
        <v>113530</v>
      </c>
      <c r="M157" s="70"/>
      <c r="N157" s="71"/>
    </row>
    <row r="158" spans="1:14" ht="45" x14ac:dyDescent="0.25">
      <c r="A158" s="59"/>
      <c r="B158" s="49" t="s">
        <v>104</v>
      </c>
      <c r="C158" s="49" t="s">
        <v>7</v>
      </c>
      <c r="D158" s="49" t="s">
        <v>478</v>
      </c>
      <c r="E158" s="49" t="s">
        <v>81</v>
      </c>
      <c r="F158" s="49" t="s">
        <v>327</v>
      </c>
      <c r="G158" s="49" t="s">
        <v>12</v>
      </c>
      <c r="H158" s="42"/>
      <c r="I158" s="43" t="s">
        <v>323</v>
      </c>
      <c r="J158" s="44">
        <v>190000</v>
      </c>
      <c r="K158" s="44">
        <f>J158*1.25</f>
        <v>237500</v>
      </c>
      <c r="L158" s="44">
        <f>ROUND(J158*1.195/2,-1)</f>
        <v>113530</v>
      </c>
      <c r="M158" s="53" t="s">
        <v>130</v>
      </c>
      <c r="N158" s="88" t="s">
        <v>153</v>
      </c>
    </row>
    <row r="159" spans="1:14" ht="30" x14ac:dyDescent="0.25">
      <c r="A159" s="25"/>
      <c r="B159" s="26"/>
      <c r="C159" s="26"/>
      <c r="D159" s="26"/>
      <c r="E159" s="26"/>
      <c r="F159" s="39"/>
      <c r="G159" s="26"/>
      <c r="H159" s="27">
        <v>32391</v>
      </c>
      <c r="I159" s="28" t="s">
        <v>138</v>
      </c>
      <c r="J159" s="29">
        <f>J160+J163</f>
        <v>46000</v>
      </c>
      <c r="K159" s="29">
        <f t="shared" ref="K159:L159" si="63">K160+K163</f>
        <v>57500</v>
      </c>
      <c r="L159" s="29">
        <f t="shared" si="63"/>
        <v>54970</v>
      </c>
      <c r="M159" s="30"/>
      <c r="N159" s="78"/>
    </row>
    <row r="160" spans="1:14" ht="32.25" customHeight="1" x14ac:dyDescent="0.25">
      <c r="A160" s="47"/>
      <c r="B160" s="49" t="s">
        <v>105</v>
      </c>
      <c r="C160" s="49" t="s">
        <v>6</v>
      </c>
      <c r="D160" s="49" t="s">
        <v>478</v>
      </c>
      <c r="E160" s="49"/>
      <c r="F160" s="50"/>
      <c r="G160" s="49"/>
      <c r="H160" s="42">
        <v>32391</v>
      </c>
      <c r="I160" s="43" t="s">
        <v>459</v>
      </c>
      <c r="J160" s="44">
        <f>SUM(J161:J162)</f>
        <v>21000</v>
      </c>
      <c r="K160" s="44">
        <f t="shared" ref="K160:L160" si="64">SUM(K161:K162)</f>
        <v>26250</v>
      </c>
      <c r="L160" s="44">
        <f t="shared" si="64"/>
        <v>25095</v>
      </c>
      <c r="M160" s="53" t="s">
        <v>130</v>
      </c>
      <c r="N160" s="88"/>
    </row>
    <row r="161" spans="1:14" ht="35.1" customHeight="1" x14ac:dyDescent="0.25">
      <c r="A161" s="9"/>
      <c r="B161" s="10"/>
      <c r="C161" s="10"/>
      <c r="D161" s="10"/>
      <c r="E161" s="10"/>
      <c r="F161" s="10"/>
      <c r="G161" s="10"/>
      <c r="H161" s="12">
        <v>32391</v>
      </c>
      <c r="I161" s="18" t="s">
        <v>460</v>
      </c>
      <c r="J161" s="14">
        <v>11000</v>
      </c>
      <c r="K161" s="14">
        <f>J161*1.25</f>
        <v>13750</v>
      </c>
      <c r="L161" s="14">
        <f t="shared" ref="L161:L163" si="65">J161*1.195</f>
        <v>13145</v>
      </c>
      <c r="M161" s="15"/>
      <c r="N161" s="64"/>
    </row>
    <row r="162" spans="1:14" ht="35.1" customHeight="1" x14ac:dyDescent="0.25">
      <c r="A162" s="9"/>
      <c r="B162" s="10"/>
      <c r="C162" s="10"/>
      <c r="D162" s="10"/>
      <c r="E162" s="10"/>
      <c r="F162" s="10"/>
      <c r="G162" s="10"/>
      <c r="H162" s="12">
        <v>32391</v>
      </c>
      <c r="I162" s="18" t="s">
        <v>461</v>
      </c>
      <c r="J162" s="14">
        <v>10000</v>
      </c>
      <c r="K162" s="14">
        <f>J162*1.25</f>
        <v>12500</v>
      </c>
      <c r="L162" s="14">
        <f t="shared" si="65"/>
        <v>11950</v>
      </c>
      <c r="M162" s="15"/>
      <c r="N162" s="64"/>
    </row>
    <row r="163" spans="1:14" ht="35.1" customHeight="1" x14ac:dyDescent="0.25">
      <c r="A163" s="47"/>
      <c r="B163" s="49" t="s">
        <v>463</v>
      </c>
      <c r="C163" s="49" t="s">
        <v>6</v>
      </c>
      <c r="D163" s="49" t="s">
        <v>130</v>
      </c>
      <c r="E163" s="49"/>
      <c r="F163" s="49"/>
      <c r="G163" s="49"/>
      <c r="H163" s="42">
        <v>32391</v>
      </c>
      <c r="I163" s="43" t="s">
        <v>462</v>
      </c>
      <c r="J163" s="44">
        <v>25000</v>
      </c>
      <c r="K163" s="44">
        <f>J163*1.25</f>
        <v>31250</v>
      </c>
      <c r="L163" s="44">
        <f t="shared" si="65"/>
        <v>29875</v>
      </c>
      <c r="M163" s="53" t="s">
        <v>130</v>
      </c>
      <c r="N163" s="54"/>
    </row>
    <row r="164" spans="1:14" ht="35.1" customHeight="1" x14ac:dyDescent="0.25">
      <c r="A164" s="25"/>
      <c r="B164" s="26"/>
      <c r="C164" s="26"/>
      <c r="D164" s="26"/>
      <c r="E164" s="26"/>
      <c r="F164" s="26"/>
      <c r="G164" s="26"/>
      <c r="H164" s="27">
        <v>32395</v>
      </c>
      <c r="I164" s="28" t="s">
        <v>76</v>
      </c>
      <c r="J164" s="29">
        <f>J165+J166</f>
        <v>356000</v>
      </c>
      <c r="K164" s="29">
        <f t="shared" ref="K164:L164" si="66">K165+K166</f>
        <v>445000</v>
      </c>
      <c r="L164" s="29">
        <f t="shared" si="66"/>
        <v>222270</v>
      </c>
      <c r="M164" s="29"/>
      <c r="N164" s="31"/>
    </row>
    <row r="165" spans="1:14" ht="45.75" customHeight="1" x14ac:dyDescent="0.25">
      <c r="A165" s="33"/>
      <c r="B165" s="34" t="s">
        <v>106</v>
      </c>
      <c r="C165" s="34" t="s">
        <v>7</v>
      </c>
      <c r="D165" s="34" t="s">
        <v>130</v>
      </c>
      <c r="E165" s="34" t="s">
        <v>81</v>
      </c>
      <c r="F165" s="34" t="s">
        <v>236</v>
      </c>
      <c r="G165" s="34" t="s">
        <v>12</v>
      </c>
      <c r="H165" s="36">
        <v>32395</v>
      </c>
      <c r="I165" s="37" t="s">
        <v>120</v>
      </c>
      <c r="J165" s="38">
        <v>340000</v>
      </c>
      <c r="K165" s="38">
        <f>J165*1.25</f>
        <v>425000</v>
      </c>
      <c r="L165" s="128">
        <f>J165*1.195/2</f>
        <v>203150</v>
      </c>
      <c r="M165" s="57" t="s">
        <v>130</v>
      </c>
      <c r="N165" s="114" t="s">
        <v>153</v>
      </c>
    </row>
    <row r="166" spans="1:14" ht="35.1" customHeight="1" x14ac:dyDescent="0.25">
      <c r="A166" s="9"/>
      <c r="B166" s="10" t="s">
        <v>107</v>
      </c>
      <c r="C166" s="10" t="s">
        <v>6</v>
      </c>
      <c r="D166" s="10" t="s">
        <v>130</v>
      </c>
      <c r="E166" s="10"/>
      <c r="F166" s="10"/>
      <c r="G166" s="10"/>
      <c r="H166" s="12">
        <v>32395</v>
      </c>
      <c r="I166" s="18" t="s">
        <v>122</v>
      </c>
      <c r="J166" s="14">
        <v>16000</v>
      </c>
      <c r="K166" s="14">
        <f>J166*1.25</f>
        <v>20000</v>
      </c>
      <c r="L166" s="14">
        <f t="shared" ref="L166" si="67">J166*1.195</f>
        <v>19120</v>
      </c>
      <c r="M166" s="15" t="s">
        <v>130</v>
      </c>
      <c r="N166" s="64"/>
    </row>
    <row r="167" spans="1:14" ht="35.1" customHeight="1" x14ac:dyDescent="0.25">
      <c r="A167" s="25"/>
      <c r="B167" s="26"/>
      <c r="C167" s="26"/>
      <c r="D167" s="26"/>
      <c r="E167" s="26"/>
      <c r="F167" s="26"/>
      <c r="G167" s="26"/>
      <c r="H167" s="27">
        <v>32399</v>
      </c>
      <c r="I167" s="28" t="s">
        <v>152</v>
      </c>
      <c r="J167" s="29">
        <f>SUM(J168:J173)</f>
        <v>67600</v>
      </c>
      <c r="K167" s="29">
        <f t="shared" ref="K167:L167" si="68">SUM(K168:K173)</f>
        <v>84500</v>
      </c>
      <c r="L167" s="29">
        <f t="shared" si="68"/>
        <v>82228.5</v>
      </c>
      <c r="M167" s="30"/>
      <c r="N167" s="31"/>
    </row>
    <row r="168" spans="1:14" ht="35.1" customHeight="1" x14ac:dyDescent="0.25">
      <c r="A168" s="9"/>
      <c r="B168" s="10" t="s">
        <v>210</v>
      </c>
      <c r="C168" s="10" t="s">
        <v>6</v>
      </c>
      <c r="D168" s="10" t="s">
        <v>130</v>
      </c>
      <c r="E168" s="10"/>
      <c r="F168" s="10"/>
      <c r="G168" s="10"/>
      <c r="H168" s="12">
        <v>323993</v>
      </c>
      <c r="I168" s="18" t="s">
        <v>211</v>
      </c>
      <c r="J168" s="14">
        <v>3500</v>
      </c>
      <c r="K168" s="14">
        <f>J168*1.25</f>
        <v>4375</v>
      </c>
      <c r="L168" s="14">
        <f>J168*1.25</f>
        <v>4375</v>
      </c>
      <c r="M168" s="15" t="s">
        <v>130</v>
      </c>
      <c r="N168" s="64"/>
    </row>
    <row r="169" spans="1:14" ht="35.1" customHeight="1" x14ac:dyDescent="0.25">
      <c r="A169" s="9"/>
      <c r="B169" s="10" t="s">
        <v>87</v>
      </c>
      <c r="C169" s="10" t="s">
        <v>6</v>
      </c>
      <c r="D169" s="10" t="s">
        <v>130</v>
      </c>
      <c r="E169" s="10"/>
      <c r="F169" s="10"/>
      <c r="G169" s="10"/>
      <c r="H169" s="12">
        <v>323995</v>
      </c>
      <c r="I169" s="18" t="s">
        <v>78</v>
      </c>
      <c r="J169" s="14">
        <v>9000</v>
      </c>
      <c r="K169" s="14">
        <f t="shared" ref="K169:K173" si="69">J169*1.25</f>
        <v>11250</v>
      </c>
      <c r="L169" s="14">
        <f>J169*1.195</f>
        <v>10755</v>
      </c>
      <c r="M169" s="15" t="s">
        <v>130</v>
      </c>
      <c r="N169" s="64"/>
    </row>
    <row r="170" spans="1:14" ht="35.1" customHeight="1" x14ac:dyDescent="0.25">
      <c r="A170" s="9"/>
      <c r="B170" s="10" t="s">
        <v>110</v>
      </c>
      <c r="C170" s="10" t="s">
        <v>6</v>
      </c>
      <c r="D170" s="10" t="s">
        <v>130</v>
      </c>
      <c r="E170" s="10"/>
      <c r="F170" s="10"/>
      <c r="G170" s="10"/>
      <c r="H170" s="12">
        <v>32399</v>
      </c>
      <c r="I170" s="13" t="s">
        <v>79</v>
      </c>
      <c r="J170" s="14">
        <v>7300</v>
      </c>
      <c r="K170" s="14">
        <f t="shared" si="69"/>
        <v>9125</v>
      </c>
      <c r="L170" s="14">
        <f>J170*1.195</f>
        <v>8723.5</v>
      </c>
      <c r="M170" s="15" t="s">
        <v>130</v>
      </c>
      <c r="N170" s="64"/>
    </row>
    <row r="171" spans="1:14" ht="35.1" customHeight="1" x14ac:dyDescent="0.25">
      <c r="A171" s="9"/>
      <c r="B171" s="10" t="s">
        <v>227</v>
      </c>
      <c r="C171" s="10" t="s">
        <v>6</v>
      </c>
      <c r="D171" s="10" t="s">
        <v>478</v>
      </c>
      <c r="E171" s="10"/>
      <c r="F171" s="10"/>
      <c r="G171" s="10"/>
      <c r="H171" s="12">
        <v>32399</v>
      </c>
      <c r="I171" s="13" t="s">
        <v>290</v>
      </c>
      <c r="J171" s="14">
        <v>25000</v>
      </c>
      <c r="K171" s="14">
        <f t="shared" si="69"/>
        <v>31250</v>
      </c>
      <c r="L171" s="14">
        <f>J171*1.195</f>
        <v>29875</v>
      </c>
      <c r="M171" s="15" t="s">
        <v>130</v>
      </c>
      <c r="N171" s="64"/>
    </row>
    <row r="172" spans="1:14" ht="35.1" customHeight="1" x14ac:dyDescent="0.25">
      <c r="A172" s="9"/>
      <c r="B172" s="10" t="s">
        <v>314</v>
      </c>
      <c r="C172" s="10" t="s">
        <v>6</v>
      </c>
      <c r="D172" s="10" t="s">
        <v>130</v>
      </c>
      <c r="E172" s="10"/>
      <c r="F172" s="10"/>
      <c r="G172" s="10"/>
      <c r="H172" s="12">
        <v>32399</v>
      </c>
      <c r="I172" s="13" t="s">
        <v>469</v>
      </c>
      <c r="J172" s="14">
        <v>7800</v>
      </c>
      <c r="K172" s="14">
        <f t="shared" si="69"/>
        <v>9750</v>
      </c>
      <c r="L172" s="14">
        <f t="shared" ref="L172:L173" si="70">J172*1.25</f>
        <v>9750</v>
      </c>
      <c r="M172" s="15" t="s">
        <v>130</v>
      </c>
      <c r="N172" s="64"/>
    </row>
    <row r="173" spans="1:14" ht="35.1" customHeight="1" x14ac:dyDescent="0.25">
      <c r="A173" s="9"/>
      <c r="B173" s="10" t="s">
        <v>252</v>
      </c>
      <c r="C173" s="10" t="s">
        <v>6</v>
      </c>
      <c r="D173" s="10" t="s">
        <v>130</v>
      </c>
      <c r="E173" s="10"/>
      <c r="F173" s="10"/>
      <c r="G173" s="10"/>
      <c r="H173" s="12">
        <v>32399</v>
      </c>
      <c r="I173" s="13" t="s">
        <v>253</v>
      </c>
      <c r="J173" s="14">
        <v>15000</v>
      </c>
      <c r="K173" s="14">
        <f t="shared" si="69"/>
        <v>18750</v>
      </c>
      <c r="L173" s="14">
        <f t="shared" si="70"/>
        <v>18750</v>
      </c>
      <c r="M173" s="15" t="s">
        <v>130</v>
      </c>
      <c r="N173" s="64"/>
    </row>
    <row r="174" spans="1:14" ht="43.5" customHeight="1" x14ac:dyDescent="0.25">
      <c r="A174" s="25"/>
      <c r="B174" s="26" t="s">
        <v>109</v>
      </c>
      <c r="C174" s="26" t="s">
        <v>7</v>
      </c>
      <c r="D174" s="26" t="s">
        <v>130</v>
      </c>
      <c r="E174" s="26" t="s">
        <v>81</v>
      </c>
      <c r="F174" s="98" t="s">
        <v>235</v>
      </c>
      <c r="G174" s="26" t="s">
        <v>12</v>
      </c>
      <c r="H174" s="27">
        <v>3292</v>
      </c>
      <c r="I174" s="28" t="s">
        <v>80</v>
      </c>
      <c r="J174" s="29">
        <v>176000</v>
      </c>
      <c r="K174" s="29">
        <f>J174</f>
        <v>176000</v>
      </c>
      <c r="L174" s="29">
        <f>J174/2</f>
        <v>88000</v>
      </c>
      <c r="M174" s="30" t="s">
        <v>130</v>
      </c>
      <c r="N174" s="31" t="s">
        <v>153</v>
      </c>
    </row>
    <row r="175" spans="1:14" ht="35.1" customHeight="1" x14ac:dyDescent="0.25">
      <c r="A175" s="25"/>
      <c r="B175" s="26"/>
      <c r="C175" s="26"/>
      <c r="D175" s="26"/>
      <c r="E175" s="26"/>
      <c r="F175" s="26"/>
      <c r="G175" s="26"/>
      <c r="H175" s="27">
        <v>32513</v>
      </c>
      <c r="I175" s="28" t="s">
        <v>293</v>
      </c>
      <c r="J175" s="29">
        <f>J176+J198+J203+J232+J235+J236+J237+J238+J239+J240+J245+J249+J250+J251+J253</f>
        <v>1205200</v>
      </c>
      <c r="K175" s="29">
        <f t="shared" ref="K175:L175" si="71">K176+K198+K203+K232+K235+K236+K237+K238+K239+K240+K245+K249+K250+K251+K253</f>
        <v>1473360</v>
      </c>
      <c r="L175" s="29">
        <f t="shared" si="71"/>
        <v>1018360</v>
      </c>
      <c r="M175" s="30"/>
      <c r="N175" s="78"/>
    </row>
    <row r="176" spans="1:14" ht="45" x14ac:dyDescent="0.25">
      <c r="A176" s="65"/>
      <c r="B176" s="66" t="s">
        <v>88</v>
      </c>
      <c r="C176" s="66" t="s">
        <v>7</v>
      </c>
      <c r="D176" s="66" t="s">
        <v>478</v>
      </c>
      <c r="E176" s="66" t="s">
        <v>8</v>
      </c>
      <c r="F176" s="115" t="s">
        <v>235</v>
      </c>
      <c r="G176" s="66" t="s">
        <v>9</v>
      </c>
      <c r="H176" s="67">
        <v>3251302</v>
      </c>
      <c r="I176" s="116" t="s">
        <v>294</v>
      </c>
      <c r="J176" s="69">
        <f>SUM(J177:J197)</f>
        <v>165700</v>
      </c>
      <c r="K176" s="69">
        <f t="shared" ref="K176:L176" si="72">SUM(K177:K197)</f>
        <v>173985</v>
      </c>
      <c r="L176" s="69">
        <f t="shared" si="72"/>
        <v>173985</v>
      </c>
      <c r="M176" s="70" t="s">
        <v>130</v>
      </c>
      <c r="N176" s="71" t="s">
        <v>153</v>
      </c>
    </row>
    <row r="177" spans="1:14" ht="35.1" customHeight="1" x14ac:dyDescent="0.25">
      <c r="A177" s="9"/>
      <c r="B177" s="10"/>
      <c r="C177" s="10"/>
      <c r="D177" s="10"/>
      <c r="E177" s="10"/>
      <c r="F177" s="10"/>
      <c r="G177" s="10"/>
      <c r="H177" s="12"/>
      <c r="I177" s="18" t="s">
        <v>14</v>
      </c>
      <c r="J177" s="14">
        <v>35000</v>
      </c>
      <c r="K177" s="14">
        <f>J177*1.05</f>
        <v>36750</v>
      </c>
      <c r="L177" s="46">
        <f>J177*1.05</f>
        <v>36750</v>
      </c>
      <c r="M177" s="15"/>
      <c r="N177" s="64"/>
    </row>
    <row r="178" spans="1:14" ht="35.1" customHeight="1" x14ac:dyDescent="0.25">
      <c r="A178" s="9"/>
      <c r="B178" s="10"/>
      <c r="C178" s="10"/>
      <c r="D178" s="10"/>
      <c r="E178" s="10"/>
      <c r="F178" s="10"/>
      <c r="G178" s="10"/>
      <c r="H178" s="12"/>
      <c r="I178" s="18" t="s">
        <v>15</v>
      </c>
      <c r="J178" s="14">
        <v>300</v>
      </c>
      <c r="K178" s="14">
        <f t="shared" ref="K178:K197" si="73">J178*1.05</f>
        <v>315</v>
      </c>
      <c r="L178" s="46">
        <f t="shared" ref="L178:L197" si="74">J178*1.05</f>
        <v>315</v>
      </c>
      <c r="M178" s="15"/>
      <c r="N178" s="64"/>
    </row>
    <row r="179" spans="1:14" ht="35.1" customHeight="1" x14ac:dyDescent="0.25">
      <c r="A179" s="9"/>
      <c r="B179" s="10"/>
      <c r="C179" s="10"/>
      <c r="D179" s="10"/>
      <c r="E179" s="10"/>
      <c r="F179" s="10"/>
      <c r="G179" s="10"/>
      <c r="H179" s="12"/>
      <c r="I179" s="18" t="s">
        <v>16</v>
      </c>
      <c r="J179" s="14">
        <v>2900</v>
      </c>
      <c r="K179" s="14">
        <f t="shared" si="73"/>
        <v>3045</v>
      </c>
      <c r="L179" s="46">
        <f t="shared" si="74"/>
        <v>3045</v>
      </c>
      <c r="M179" s="15"/>
      <c r="N179" s="64"/>
    </row>
    <row r="180" spans="1:14" ht="35.1" customHeight="1" x14ac:dyDescent="0.25">
      <c r="A180" s="9"/>
      <c r="B180" s="10"/>
      <c r="C180" s="10"/>
      <c r="D180" s="10"/>
      <c r="E180" s="10"/>
      <c r="F180" s="10"/>
      <c r="G180" s="10"/>
      <c r="H180" s="12"/>
      <c r="I180" s="18" t="s">
        <v>17</v>
      </c>
      <c r="J180" s="14">
        <v>22000</v>
      </c>
      <c r="K180" s="14">
        <f t="shared" si="73"/>
        <v>23100</v>
      </c>
      <c r="L180" s="46">
        <f t="shared" si="74"/>
        <v>23100</v>
      </c>
      <c r="M180" s="15"/>
      <c r="N180" s="64"/>
    </row>
    <row r="181" spans="1:14" ht="35.1" customHeight="1" x14ac:dyDescent="0.25">
      <c r="A181" s="9"/>
      <c r="B181" s="10"/>
      <c r="C181" s="10"/>
      <c r="D181" s="10"/>
      <c r="E181" s="10"/>
      <c r="F181" s="10"/>
      <c r="G181" s="10"/>
      <c r="H181" s="12"/>
      <c r="I181" s="18" t="s">
        <v>18</v>
      </c>
      <c r="J181" s="14">
        <v>33000</v>
      </c>
      <c r="K181" s="14">
        <f t="shared" si="73"/>
        <v>34650</v>
      </c>
      <c r="L181" s="46">
        <f t="shared" si="74"/>
        <v>34650</v>
      </c>
      <c r="M181" s="15"/>
      <c r="N181" s="64"/>
    </row>
    <row r="182" spans="1:14" ht="35.1" customHeight="1" x14ac:dyDescent="0.25">
      <c r="A182" s="9"/>
      <c r="B182" s="10"/>
      <c r="C182" s="10"/>
      <c r="D182" s="10"/>
      <c r="E182" s="10"/>
      <c r="F182" s="10"/>
      <c r="G182" s="10"/>
      <c r="H182" s="12"/>
      <c r="I182" s="18" t="s">
        <v>19</v>
      </c>
      <c r="J182" s="14">
        <v>25500</v>
      </c>
      <c r="K182" s="14">
        <f t="shared" si="73"/>
        <v>26775</v>
      </c>
      <c r="L182" s="46">
        <f t="shared" si="74"/>
        <v>26775</v>
      </c>
      <c r="M182" s="15"/>
      <c r="N182" s="64"/>
    </row>
    <row r="183" spans="1:14" ht="35.1" customHeight="1" x14ac:dyDescent="0.25">
      <c r="A183" s="9"/>
      <c r="B183" s="10"/>
      <c r="C183" s="10"/>
      <c r="D183" s="10"/>
      <c r="E183" s="10"/>
      <c r="F183" s="10"/>
      <c r="G183" s="10"/>
      <c r="H183" s="12"/>
      <c r="I183" s="18" t="s">
        <v>20</v>
      </c>
      <c r="J183" s="14">
        <v>400</v>
      </c>
      <c r="K183" s="14">
        <f t="shared" si="73"/>
        <v>420</v>
      </c>
      <c r="L183" s="46">
        <f t="shared" si="74"/>
        <v>420</v>
      </c>
      <c r="M183" s="15"/>
      <c r="N183" s="64"/>
    </row>
    <row r="184" spans="1:14" ht="35.1" customHeight="1" x14ac:dyDescent="0.25">
      <c r="A184" s="9"/>
      <c r="B184" s="10"/>
      <c r="C184" s="10"/>
      <c r="D184" s="10"/>
      <c r="E184" s="10"/>
      <c r="F184" s="10"/>
      <c r="G184" s="10"/>
      <c r="H184" s="12"/>
      <c r="I184" s="18" t="s">
        <v>116</v>
      </c>
      <c r="J184" s="14">
        <v>1500</v>
      </c>
      <c r="K184" s="14">
        <f t="shared" si="73"/>
        <v>1575</v>
      </c>
      <c r="L184" s="46">
        <f t="shared" si="74"/>
        <v>1575</v>
      </c>
      <c r="M184" s="15"/>
      <c r="N184" s="64"/>
    </row>
    <row r="185" spans="1:14" ht="35.1" customHeight="1" x14ac:dyDescent="0.25">
      <c r="A185" s="9"/>
      <c r="B185" s="10"/>
      <c r="C185" s="10"/>
      <c r="D185" s="10"/>
      <c r="E185" s="10"/>
      <c r="F185" s="10"/>
      <c r="G185" s="10"/>
      <c r="H185" s="12"/>
      <c r="I185" s="18" t="s">
        <v>21</v>
      </c>
      <c r="J185" s="14">
        <v>6500</v>
      </c>
      <c r="K185" s="14">
        <f t="shared" si="73"/>
        <v>6825</v>
      </c>
      <c r="L185" s="46">
        <f t="shared" si="74"/>
        <v>6825</v>
      </c>
      <c r="M185" s="15"/>
      <c r="N185" s="64"/>
    </row>
    <row r="186" spans="1:14" ht="35.1" customHeight="1" x14ac:dyDescent="0.25">
      <c r="A186" s="9"/>
      <c r="B186" s="10"/>
      <c r="C186" s="10"/>
      <c r="D186" s="10"/>
      <c r="E186" s="10"/>
      <c r="F186" s="10"/>
      <c r="G186" s="10"/>
      <c r="H186" s="12"/>
      <c r="I186" s="18" t="s">
        <v>22</v>
      </c>
      <c r="J186" s="14">
        <v>10300</v>
      </c>
      <c r="K186" s="14">
        <f t="shared" si="73"/>
        <v>10815</v>
      </c>
      <c r="L186" s="46">
        <f t="shared" si="74"/>
        <v>10815</v>
      </c>
      <c r="M186" s="15"/>
      <c r="N186" s="64"/>
    </row>
    <row r="187" spans="1:14" ht="35.1" customHeight="1" x14ac:dyDescent="0.25">
      <c r="A187" s="9"/>
      <c r="B187" s="10"/>
      <c r="C187" s="10"/>
      <c r="D187" s="10"/>
      <c r="E187" s="10"/>
      <c r="F187" s="10"/>
      <c r="G187" s="10"/>
      <c r="H187" s="12"/>
      <c r="I187" s="18" t="s">
        <v>118</v>
      </c>
      <c r="J187" s="14">
        <v>800</v>
      </c>
      <c r="K187" s="14">
        <f t="shared" si="73"/>
        <v>840</v>
      </c>
      <c r="L187" s="46">
        <f t="shared" si="74"/>
        <v>840</v>
      </c>
      <c r="M187" s="15"/>
      <c r="N187" s="64"/>
    </row>
    <row r="188" spans="1:14" ht="35.1" customHeight="1" x14ac:dyDescent="0.25">
      <c r="A188" s="9"/>
      <c r="B188" s="10"/>
      <c r="C188" s="10"/>
      <c r="D188" s="10"/>
      <c r="E188" s="10"/>
      <c r="F188" s="10"/>
      <c r="G188" s="10"/>
      <c r="H188" s="12"/>
      <c r="I188" s="18" t="s">
        <v>117</v>
      </c>
      <c r="J188" s="14">
        <v>600</v>
      </c>
      <c r="K188" s="14">
        <f t="shared" si="73"/>
        <v>630</v>
      </c>
      <c r="L188" s="46">
        <f t="shared" si="74"/>
        <v>630</v>
      </c>
      <c r="M188" s="15"/>
      <c r="N188" s="64"/>
    </row>
    <row r="189" spans="1:14" ht="35.1" customHeight="1" x14ac:dyDescent="0.25">
      <c r="A189" s="9"/>
      <c r="B189" s="10"/>
      <c r="C189" s="10"/>
      <c r="D189" s="10"/>
      <c r="E189" s="10"/>
      <c r="F189" s="10"/>
      <c r="G189" s="10"/>
      <c r="H189" s="12"/>
      <c r="I189" s="18" t="s">
        <v>23</v>
      </c>
      <c r="J189" s="14">
        <v>14500</v>
      </c>
      <c r="K189" s="14">
        <f t="shared" si="73"/>
        <v>15225</v>
      </c>
      <c r="L189" s="46">
        <f t="shared" si="74"/>
        <v>15225</v>
      </c>
      <c r="M189" s="15"/>
      <c r="N189" s="64"/>
    </row>
    <row r="190" spans="1:14" ht="35.1" customHeight="1" x14ac:dyDescent="0.25">
      <c r="A190" s="9"/>
      <c r="B190" s="10"/>
      <c r="C190" s="10"/>
      <c r="D190" s="10"/>
      <c r="E190" s="10"/>
      <c r="F190" s="10"/>
      <c r="G190" s="10"/>
      <c r="H190" s="12"/>
      <c r="I190" s="100" t="s">
        <v>24</v>
      </c>
      <c r="J190" s="14">
        <v>200</v>
      </c>
      <c r="K190" s="14">
        <f t="shared" si="73"/>
        <v>210</v>
      </c>
      <c r="L190" s="46">
        <f t="shared" si="74"/>
        <v>210</v>
      </c>
      <c r="M190" s="15"/>
      <c r="N190" s="64"/>
    </row>
    <row r="191" spans="1:14" ht="35.1" customHeight="1" x14ac:dyDescent="0.25">
      <c r="A191" s="9"/>
      <c r="B191" s="10"/>
      <c r="C191" s="10"/>
      <c r="D191" s="10"/>
      <c r="E191" s="10"/>
      <c r="F191" s="10"/>
      <c r="G191" s="10"/>
      <c r="H191" s="12"/>
      <c r="I191" s="18" t="s">
        <v>25</v>
      </c>
      <c r="J191" s="14">
        <v>300</v>
      </c>
      <c r="K191" s="14">
        <f t="shared" si="73"/>
        <v>315</v>
      </c>
      <c r="L191" s="46">
        <f t="shared" si="74"/>
        <v>315</v>
      </c>
      <c r="M191" s="15"/>
      <c r="N191" s="64"/>
    </row>
    <row r="192" spans="1:14" ht="35.1" customHeight="1" x14ac:dyDescent="0.25">
      <c r="A192" s="9"/>
      <c r="B192" s="10"/>
      <c r="C192" s="10"/>
      <c r="D192" s="10"/>
      <c r="E192" s="10"/>
      <c r="F192" s="10"/>
      <c r="G192" s="10"/>
      <c r="H192" s="12"/>
      <c r="I192" s="18" t="s">
        <v>26</v>
      </c>
      <c r="J192" s="14">
        <v>400</v>
      </c>
      <c r="K192" s="14">
        <f t="shared" si="73"/>
        <v>420</v>
      </c>
      <c r="L192" s="46">
        <f t="shared" si="74"/>
        <v>420</v>
      </c>
      <c r="M192" s="15"/>
      <c r="N192" s="64"/>
    </row>
    <row r="193" spans="1:14" ht="35.1" customHeight="1" x14ac:dyDescent="0.25">
      <c r="A193" s="9"/>
      <c r="B193" s="10"/>
      <c r="C193" s="10"/>
      <c r="D193" s="10"/>
      <c r="E193" s="10"/>
      <c r="F193" s="10"/>
      <c r="G193" s="10"/>
      <c r="H193" s="12"/>
      <c r="I193" s="18" t="s">
        <v>27</v>
      </c>
      <c r="J193" s="14">
        <v>500</v>
      </c>
      <c r="K193" s="14">
        <f t="shared" si="73"/>
        <v>525</v>
      </c>
      <c r="L193" s="46">
        <f t="shared" si="74"/>
        <v>525</v>
      </c>
      <c r="M193" s="15"/>
      <c r="N193" s="64"/>
    </row>
    <row r="194" spans="1:14" ht="35.1" customHeight="1" x14ac:dyDescent="0.25">
      <c r="A194" s="9"/>
      <c r="B194" s="10"/>
      <c r="C194" s="10"/>
      <c r="D194" s="10"/>
      <c r="E194" s="10"/>
      <c r="F194" s="10"/>
      <c r="G194" s="10"/>
      <c r="H194" s="12"/>
      <c r="I194" s="13" t="s">
        <v>154</v>
      </c>
      <c r="J194" s="14">
        <v>1100</v>
      </c>
      <c r="K194" s="14">
        <f t="shared" si="73"/>
        <v>1155</v>
      </c>
      <c r="L194" s="46">
        <f t="shared" si="74"/>
        <v>1155</v>
      </c>
      <c r="M194" s="15"/>
      <c r="N194" s="64"/>
    </row>
    <row r="195" spans="1:14" ht="35.1" customHeight="1" x14ac:dyDescent="0.25">
      <c r="A195" s="9"/>
      <c r="B195" s="10"/>
      <c r="C195" s="10"/>
      <c r="D195" s="10"/>
      <c r="E195" s="10"/>
      <c r="F195" s="10"/>
      <c r="G195" s="10"/>
      <c r="H195" s="12"/>
      <c r="I195" s="13" t="s">
        <v>155</v>
      </c>
      <c r="J195" s="14">
        <v>2300</v>
      </c>
      <c r="K195" s="14">
        <f t="shared" si="73"/>
        <v>2415</v>
      </c>
      <c r="L195" s="46">
        <f t="shared" si="74"/>
        <v>2415</v>
      </c>
      <c r="M195" s="15"/>
      <c r="N195" s="64"/>
    </row>
    <row r="196" spans="1:14" ht="35.1" customHeight="1" x14ac:dyDescent="0.25">
      <c r="A196" s="9"/>
      <c r="B196" s="10"/>
      <c r="C196" s="10"/>
      <c r="D196" s="10"/>
      <c r="E196" s="10"/>
      <c r="F196" s="10"/>
      <c r="G196" s="10"/>
      <c r="H196" s="12"/>
      <c r="I196" s="13" t="s">
        <v>312</v>
      </c>
      <c r="J196" s="14">
        <v>6000</v>
      </c>
      <c r="K196" s="14">
        <f t="shared" si="73"/>
        <v>6300</v>
      </c>
      <c r="L196" s="46">
        <f t="shared" si="74"/>
        <v>6300</v>
      </c>
      <c r="M196" s="15"/>
      <c r="N196" s="64"/>
    </row>
    <row r="197" spans="1:14" ht="35.1" customHeight="1" x14ac:dyDescent="0.25">
      <c r="A197" s="9"/>
      <c r="B197" s="10"/>
      <c r="C197" s="10"/>
      <c r="D197" s="10"/>
      <c r="E197" s="10"/>
      <c r="F197" s="10"/>
      <c r="G197" s="10"/>
      <c r="H197" s="12"/>
      <c r="I197" s="13" t="s">
        <v>313</v>
      </c>
      <c r="J197" s="14">
        <v>1600</v>
      </c>
      <c r="K197" s="14">
        <f t="shared" si="73"/>
        <v>1680</v>
      </c>
      <c r="L197" s="46">
        <f t="shared" si="74"/>
        <v>1680</v>
      </c>
      <c r="M197" s="15"/>
      <c r="N197" s="64"/>
    </row>
    <row r="198" spans="1:14" ht="43.5" customHeight="1" x14ac:dyDescent="0.25">
      <c r="A198" s="65"/>
      <c r="B198" s="66" t="s">
        <v>89</v>
      </c>
      <c r="C198" s="66" t="s">
        <v>7</v>
      </c>
      <c r="D198" s="66" t="s">
        <v>478</v>
      </c>
      <c r="E198" s="66" t="s">
        <v>81</v>
      </c>
      <c r="F198" s="66" t="s">
        <v>292</v>
      </c>
      <c r="G198" s="66" t="s">
        <v>12</v>
      </c>
      <c r="H198" s="67">
        <v>3251303</v>
      </c>
      <c r="I198" s="116" t="s">
        <v>330</v>
      </c>
      <c r="J198" s="69">
        <f>SUM(J199:J202)</f>
        <v>92000</v>
      </c>
      <c r="K198" s="69">
        <f t="shared" ref="K198:L198" si="75">SUM(K199:K202)</f>
        <v>115000</v>
      </c>
      <c r="L198" s="69">
        <f t="shared" si="75"/>
        <v>46000</v>
      </c>
      <c r="M198" s="70" t="s">
        <v>130</v>
      </c>
      <c r="N198" s="71" t="s">
        <v>153</v>
      </c>
    </row>
    <row r="199" spans="1:14" ht="35.1" customHeight="1" x14ac:dyDescent="0.25">
      <c r="A199" s="9"/>
      <c r="B199" s="10"/>
      <c r="C199" s="10"/>
      <c r="D199" s="10"/>
      <c r="E199" s="10"/>
      <c r="F199" s="10"/>
      <c r="G199" s="10"/>
      <c r="H199" s="12"/>
      <c r="I199" s="13" t="s">
        <v>28</v>
      </c>
      <c r="J199" s="14">
        <v>40000</v>
      </c>
      <c r="K199" s="14">
        <f>J199*1.25</f>
        <v>50000</v>
      </c>
      <c r="L199" s="14">
        <f>J199/2</f>
        <v>20000</v>
      </c>
      <c r="M199" s="15"/>
      <c r="N199" s="64"/>
    </row>
    <row r="200" spans="1:14" ht="35.1" customHeight="1" x14ac:dyDescent="0.25">
      <c r="A200" s="9"/>
      <c r="B200" s="10"/>
      <c r="C200" s="10"/>
      <c r="D200" s="10"/>
      <c r="E200" s="10"/>
      <c r="F200" s="10"/>
      <c r="G200" s="10"/>
      <c r="H200" s="12"/>
      <c r="I200" s="13" t="s">
        <v>29</v>
      </c>
      <c r="J200" s="14">
        <v>10000</v>
      </c>
      <c r="K200" s="14">
        <f t="shared" ref="K200:K202" si="76">J200*1.25</f>
        <v>12500</v>
      </c>
      <c r="L200" s="14">
        <f t="shared" ref="L200:L202" si="77">J200/2</f>
        <v>5000</v>
      </c>
      <c r="M200" s="15"/>
      <c r="N200" s="64"/>
    </row>
    <row r="201" spans="1:14" ht="35.1" customHeight="1" x14ac:dyDescent="0.25">
      <c r="A201" s="9"/>
      <c r="B201" s="10"/>
      <c r="C201" s="10"/>
      <c r="D201" s="10"/>
      <c r="E201" s="10"/>
      <c r="F201" s="10"/>
      <c r="G201" s="10"/>
      <c r="H201" s="12"/>
      <c r="I201" s="13" t="s">
        <v>30</v>
      </c>
      <c r="J201" s="14">
        <v>35000</v>
      </c>
      <c r="K201" s="14">
        <f t="shared" si="76"/>
        <v>43750</v>
      </c>
      <c r="L201" s="14">
        <f t="shared" si="77"/>
        <v>17500</v>
      </c>
      <c r="M201" s="15"/>
      <c r="N201" s="64"/>
    </row>
    <row r="202" spans="1:14" ht="35.1" customHeight="1" x14ac:dyDescent="0.25">
      <c r="A202" s="9"/>
      <c r="B202" s="10"/>
      <c r="C202" s="10"/>
      <c r="D202" s="10"/>
      <c r="E202" s="10"/>
      <c r="F202" s="10"/>
      <c r="G202" s="10"/>
      <c r="H202" s="12"/>
      <c r="I202" s="13" t="s">
        <v>31</v>
      </c>
      <c r="J202" s="14">
        <v>7000</v>
      </c>
      <c r="K202" s="14">
        <f t="shared" si="76"/>
        <v>8750</v>
      </c>
      <c r="L202" s="14">
        <f t="shared" si="77"/>
        <v>3500</v>
      </c>
      <c r="M202" s="15"/>
      <c r="N202" s="64"/>
    </row>
    <row r="203" spans="1:14" ht="34.5" customHeight="1" x14ac:dyDescent="0.25">
      <c r="A203" s="65"/>
      <c r="B203" s="66"/>
      <c r="C203" s="66"/>
      <c r="D203" s="66"/>
      <c r="E203" s="66"/>
      <c r="F203" s="66"/>
      <c r="G203" s="66"/>
      <c r="H203" s="67">
        <v>3251305</v>
      </c>
      <c r="I203" s="68" t="s">
        <v>306</v>
      </c>
      <c r="J203" s="69">
        <f>J204+J218</f>
        <v>534000</v>
      </c>
      <c r="K203" s="69">
        <f t="shared" ref="K203:L203" si="78">K204+K218</f>
        <v>667500</v>
      </c>
      <c r="L203" s="69">
        <f t="shared" si="78"/>
        <v>333750</v>
      </c>
      <c r="M203" s="69"/>
      <c r="N203" s="71"/>
    </row>
    <row r="204" spans="1:14" ht="45" x14ac:dyDescent="0.25">
      <c r="A204" s="47"/>
      <c r="B204" s="49" t="s">
        <v>229</v>
      </c>
      <c r="C204" s="49" t="s">
        <v>7</v>
      </c>
      <c r="D204" s="49" t="s">
        <v>478</v>
      </c>
      <c r="E204" s="49" t="s">
        <v>81</v>
      </c>
      <c r="F204" s="91" t="s">
        <v>327</v>
      </c>
      <c r="G204" s="49" t="s">
        <v>12</v>
      </c>
      <c r="H204" s="42">
        <v>3251305</v>
      </c>
      <c r="I204" s="43" t="s">
        <v>308</v>
      </c>
      <c r="J204" s="44">
        <f>SUM(J205:J217)</f>
        <v>278000</v>
      </c>
      <c r="K204" s="44">
        <f t="shared" ref="K204:L204" si="79">SUM(K205:K217)</f>
        <v>347500</v>
      </c>
      <c r="L204" s="44">
        <f t="shared" si="79"/>
        <v>173750</v>
      </c>
      <c r="M204" s="53" t="s">
        <v>130</v>
      </c>
      <c r="N204" s="54" t="s">
        <v>153</v>
      </c>
    </row>
    <row r="205" spans="1:14" ht="35.1" customHeight="1" x14ac:dyDescent="0.25">
      <c r="A205" s="9"/>
      <c r="B205" s="55"/>
      <c r="C205" s="10"/>
      <c r="D205" s="10"/>
      <c r="E205" s="10"/>
      <c r="F205" s="10"/>
      <c r="G205" s="10"/>
      <c r="H205" s="12"/>
      <c r="I205" s="18" t="s">
        <v>34</v>
      </c>
      <c r="J205" s="14">
        <v>18800</v>
      </c>
      <c r="K205" s="14">
        <f>J205*1.25</f>
        <v>23500</v>
      </c>
      <c r="L205" s="14">
        <f>J205*1.25/2</f>
        <v>11750</v>
      </c>
      <c r="M205" s="15"/>
      <c r="N205" s="64"/>
    </row>
    <row r="206" spans="1:14" ht="35.1" customHeight="1" x14ac:dyDescent="0.25">
      <c r="A206" s="9"/>
      <c r="B206" s="10"/>
      <c r="C206" s="10"/>
      <c r="D206" s="10"/>
      <c r="E206" s="10"/>
      <c r="F206" s="10"/>
      <c r="G206" s="10"/>
      <c r="H206" s="12"/>
      <c r="I206" s="18" t="s">
        <v>35</v>
      </c>
      <c r="J206" s="14">
        <v>38000</v>
      </c>
      <c r="K206" s="14">
        <f t="shared" ref="K206:K217" si="80">J206*1.25</f>
        <v>47500</v>
      </c>
      <c r="L206" s="14">
        <f t="shared" ref="L206:L231" si="81">J206*1.25/2</f>
        <v>23750</v>
      </c>
      <c r="M206" s="15"/>
      <c r="N206" s="64"/>
    </row>
    <row r="207" spans="1:14" ht="35.1" customHeight="1" x14ac:dyDescent="0.25">
      <c r="A207" s="9"/>
      <c r="B207" s="10"/>
      <c r="C207" s="10"/>
      <c r="D207" s="10"/>
      <c r="E207" s="10"/>
      <c r="F207" s="10"/>
      <c r="G207" s="10"/>
      <c r="H207" s="12"/>
      <c r="I207" s="18" t="s">
        <v>256</v>
      </c>
      <c r="J207" s="14">
        <v>11000</v>
      </c>
      <c r="K207" s="14">
        <f t="shared" si="80"/>
        <v>13750</v>
      </c>
      <c r="L207" s="14">
        <f t="shared" si="81"/>
        <v>6875</v>
      </c>
      <c r="M207" s="15"/>
      <c r="N207" s="64"/>
    </row>
    <row r="208" spans="1:14" ht="35.1" customHeight="1" x14ac:dyDescent="0.25">
      <c r="A208" s="9"/>
      <c r="B208" s="10"/>
      <c r="C208" s="10"/>
      <c r="D208" s="10"/>
      <c r="E208" s="10"/>
      <c r="F208" s="10"/>
      <c r="G208" s="10"/>
      <c r="H208" s="12"/>
      <c r="I208" s="18" t="s">
        <v>36</v>
      </c>
      <c r="J208" s="14">
        <v>10000</v>
      </c>
      <c r="K208" s="14">
        <f t="shared" si="80"/>
        <v>12500</v>
      </c>
      <c r="L208" s="14">
        <f t="shared" si="81"/>
        <v>6250</v>
      </c>
      <c r="M208" s="15"/>
      <c r="N208" s="64"/>
    </row>
    <row r="209" spans="1:14" ht="35.1" customHeight="1" x14ac:dyDescent="0.25">
      <c r="A209" s="9"/>
      <c r="B209" s="10"/>
      <c r="C209" s="10"/>
      <c r="D209" s="10"/>
      <c r="E209" s="10"/>
      <c r="F209" s="10"/>
      <c r="G209" s="10"/>
      <c r="H209" s="12"/>
      <c r="I209" s="13" t="s">
        <v>37</v>
      </c>
      <c r="J209" s="46">
        <v>26000</v>
      </c>
      <c r="K209" s="14">
        <f t="shared" si="80"/>
        <v>32500</v>
      </c>
      <c r="L209" s="14">
        <f t="shared" si="81"/>
        <v>16250</v>
      </c>
      <c r="M209" s="15"/>
      <c r="N209" s="64"/>
    </row>
    <row r="210" spans="1:14" ht="35.1" customHeight="1" x14ac:dyDescent="0.25">
      <c r="A210" s="9"/>
      <c r="B210" s="10"/>
      <c r="C210" s="10"/>
      <c r="D210" s="10"/>
      <c r="E210" s="10"/>
      <c r="F210" s="10"/>
      <c r="G210" s="10"/>
      <c r="H210" s="12"/>
      <c r="I210" s="18" t="s">
        <v>38</v>
      </c>
      <c r="J210" s="14">
        <v>18400</v>
      </c>
      <c r="K210" s="14">
        <f t="shared" si="80"/>
        <v>23000</v>
      </c>
      <c r="L210" s="14">
        <f t="shared" si="81"/>
        <v>11500</v>
      </c>
      <c r="M210" s="15"/>
      <c r="N210" s="64"/>
    </row>
    <row r="211" spans="1:14" ht="35.1" customHeight="1" x14ac:dyDescent="0.25">
      <c r="A211" s="9"/>
      <c r="B211" s="10"/>
      <c r="C211" s="10"/>
      <c r="D211" s="10"/>
      <c r="E211" s="10"/>
      <c r="F211" s="10"/>
      <c r="G211" s="10"/>
      <c r="H211" s="12"/>
      <c r="I211" s="18" t="s">
        <v>39</v>
      </c>
      <c r="J211" s="14">
        <v>13200</v>
      </c>
      <c r="K211" s="14">
        <f t="shared" si="80"/>
        <v>16500</v>
      </c>
      <c r="L211" s="14">
        <f t="shared" si="81"/>
        <v>8250</v>
      </c>
      <c r="M211" s="15"/>
      <c r="N211" s="64"/>
    </row>
    <row r="212" spans="1:14" ht="35.1" customHeight="1" x14ac:dyDescent="0.25">
      <c r="A212" s="9"/>
      <c r="B212" s="10"/>
      <c r="C212" s="10"/>
      <c r="D212" s="10"/>
      <c r="E212" s="10"/>
      <c r="F212" s="10"/>
      <c r="G212" s="10"/>
      <c r="H212" s="12"/>
      <c r="I212" s="18" t="s">
        <v>40</v>
      </c>
      <c r="J212" s="14">
        <v>19200</v>
      </c>
      <c r="K212" s="14">
        <f t="shared" si="80"/>
        <v>24000</v>
      </c>
      <c r="L212" s="14">
        <f t="shared" si="81"/>
        <v>12000</v>
      </c>
      <c r="M212" s="15"/>
      <c r="N212" s="64"/>
    </row>
    <row r="213" spans="1:14" ht="35.1" customHeight="1" x14ac:dyDescent="0.25">
      <c r="A213" s="9"/>
      <c r="B213" s="10"/>
      <c r="C213" s="10"/>
      <c r="D213" s="10"/>
      <c r="E213" s="10"/>
      <c r="F213" s="10"/>
      <c r="G213" s="10"/>
      <c r="H213" s="12"/>
      <c r="I213" s="18" t="s">
        <v>41</v>
      </c>
      <c r="J213" s="14">
        <v>4200</v>
      </c>
      <c r="K213" s="14">
        <f t="shared" si="80"/>
        <v>5250</v>
      </c>
      <c r="L213" s="14">
        <f t="shared" si="81"/>
        <v>2625</v>
      </c>
      <c r="M213" s="15"/>
      <c r="N213" s="64"/>
    </row>
    <row r="214" spans="1:14" ht="35.1" customHeight="1" x14ac:dyDescent="0.25">
      <c r="A214" s="9"/>
      <c r="B214" s="10"/>
      <c r="C214" s="10"/>
      <c r="D214" s="10"/>
      <c r="E214" s="10"/>
      <c r="F214" s="10"/>
      <c r="G214" s="10"/>
      <c r="H214" s="12"/>
      <c r="I214" s="18" t="s">
        <v>91</v>
      </c>
      <c r="J214" s="14">
        <v>73000</v>
      </c>
      <c r="K214" s="14">
        <f t="shared" si="80"/>
        <v>91250</v>
      </c>
      <c r="L214" s="14">
        <f t="shared" si="81"/>
        <v>45625</v>
      </c>
      <c r="M214" s="15"/>
      <c r="N214" s="64"/>
    </row>
    <row r="215" spans="1:14" ht="35.1" customHeight="1" x14ac:dyDescent="0.25">
      <c r="A215" s="9"/>
      <c r="B215" s="10"/>
      <c r="C215" s="10"/>
      <c r="D215" s="10"/>
      <c r="E215" s="10"/>
      <c r="F215" s="10"/>
      <c r="G215" s="10"/>
      <c r="H215" s="12"/>
      <c r="I215" s="18" t="s">
        <v>111</v>
      </c>
      <c r="J215" s="14">
        <v>34000</v>
      </c>
      <c r="K215" s="14">
        <f t="shared" si="80"/>
        <v>42500</v>
      </c>
      <c r="L215" s="14">
        <f t="shared" si="81"/>
        <v>21250</v>
      </c>
      <c r="M215" s="15"/>
      <c r="N215" s="64"/>
    </row>
    <row r="216" spans="1:14" ht="35.1" customHeight="1" x14ac:dyDescent="0.25">
      <c r="A216" s="9"/>
      <c r="B216" s="10"/>
      <c r="C216" s="10"/>
      <c r="D216" s="10"/>
      <c r="E216" s="10"/>
      <c r="F216" s="10"/>
      <c r="G216" s="10"/>
      <c r="H216" s="12"/>
      <c r="I216" s="18" t="s">
        <v>198</v>
      </c>
      <c r="J216" s="14">
        <v>2200</v>
      </c>
      <c r="K216" s="14">
        <f t="shared" si="80"/>
        <v>2750</v>
      </c>
      <c r="L216" s="14">
        <f t="shared" si="81"/>
        <v>1375</v>
      </c>
      <c r="M216" s="15"/>
      <c r="N216" s="64"/>
    </row>
    <row r="217" spans="1:14" ht="35.1" customHeight="1" x14ac:dyDescent="0.25">
      <c r="A217" s="9"/>
      <c r="B217" s="10"/>
      <c r="C217" s="10"/>
      <c r="D217" s="10"/>
      <c r="E217" s="10"/>
      <c r="F217" s="10"/>
      <c r="G217" s="10"/>
      <c r="H217" s="12"/>
      <c r="I217" s="18" t="s">
        <v>199</v>
      </c>
      <c r="J217" s="14">
        <v>10000</v>
      </c>
      <c r="K217" s="14">
        <f t="shared" si="80"/>
        <v>12500</v>
      </c>
      <c r="L217" s="14">
        <f t="shared" si="81"/>
        <v>6250</v>
      </c>
      <c r="M217" s="15"/>
      <c r="N217" s="64"/>
    </row>
    <row r="218" spans="1:14" ht="45" x14ac:dyDescent="0.25">
      <c r="A218" s="47"/>
      <c r="B218" s="49" t="s">
        <v>90</v>
      </c>
      <c r="C218" s="49" t="s">
        <v>7</v>
      </c>
      <c r="D218" s="49" t="s">
        <v>478</v>
      </c>
      <c r="E218" s="49" t="s">
        <v>81</v>
      </c>
      <c r="F218" s="91" t="s">
        <v>235</v>
      </c>
      <c r="G218" s="49" t="s">
        <v>329</v>
      </c>
      <c r="H218" s="42">
        <v>3251305</v>
      </c>
      <c r="I218" s="117" t="s">
        <v>307</v>
      </c>
      <c r="J218" s="44">
        <f>SUM(J219:J231)</f>
        <v>256000</v>
      </c>
      <c r="K218" s="44">
        <f t="shared" ref="K218:L218" si="82">SUM(K219:K231)</f>
        <v>320000</v>
      </c>
      <c r="L218" s="44">
        <f t="shared" si="82"/>
        <v>160000</v>
      </c>
      <c r="M218" s="53" t="s">
        <v>130</v>
      </c>
      <c r="N218" s="54" t="s">
        <v>153</v>
      </c>
    </row>
    <row r="219" spans="1:14" ht="35.1" customHeight="1" x14ac:dyDescent="0.25">
      <c r="A219" s="9"/>
      <c r="B219" s="10"/>
      <c r="C219" s="10"/>
      <c r="D219" s="10"/>
      <c r="E219" s="10"/>
      <c r="F219" s="10"/>
      <c r="G219" s="10"/>
      <c r="H219" s="12"/>
      <c r="I219" s="18" t="s">
        <v>42</v>
      </c>
      <c r="J219" s="14">
        <v>38000</v>
      </c>
      <c r="K219" s="14">
        <f>J219*1.25</f>
        <v>47500</v>
      </c>
      <c r="L219" s="14">
        <f t="shared" si="81"/>
        <v>23750</v>
      </c>
      <c r="M219" s="15"/>
      <c r="N219" s="118"/>
    </row>
    <row r="220" spans="1:14" ht="35.1" customHeight="1" x14ac:dyDescent="0.25">
      <c r="A220" s="9"/>
      <c r="B220" s="10"/>
      <c r="C220" s="10"/>
      <c r="D220" s="10"/>
      <c r="E220" s="10"/>
      <c r="F220" s="10"/>
      <c r="G220" s="10"/>
      <c r="H220" s="12"/>
      <c r="I220" s="18" t="s">
        <v>43</v>
      </c>
      <c r="J220" s="14">
        <v>50000</v>
      </c>
      <c r="K220" s="14">
        <f t="shared" ref="K220:K231" si="83">J220*1.25</f>
        <v>62500</v>
      </c>
      <c r="L220" s="14">
        <f t="shared" si="81"/>
        <v>31250</v>
      </c>
      <c r="M220" s="15"/>
      <c r="N220" s="118"/>
    </row>
    <row r="221" spans="1:14" ht="35.1" customHeight="1" x14ac:dyDescent="0.25">
      <c r="A221" s="9"/>
      <c r="B221" s="10"/>
      <c r="C221" s="10"/>
      <c r="D221" s="10"/>
      <c r="E221" s="10"/>
      <c r="F221" s="10"/>
      <c r="G221" s="10"/>
      <c r="H221" s="12"/>
      <c r="I221" s="18" t="s">
        <v>44</v>
      </c>
      <c r="J221" s="14">
        <v>17000</v>
      </c>
      <c r="K221" s="14">
        <f t="shared" si="83"/>
        <v>21250</v>
      </c>
      <c r="L221" s="14">
        <f t="shared" si="81"/>
        <v>10625</v>
      </c>
      <c r="M221" s="15"/>
      <c r="N221" s="118"/>
    </row>
    <row r="222" spans="1:14" ht="35.1" customHeight="1" x14ac:dyDescent="0.25">
      <c r="A222" s="9"/>
      <c r="B222" s="10"/>
      <c r="C222" s="10"/>
      <c r="D222" s="10"/>
      <c r="E222" s="10"/>
      <c r="F222" s="10"/>
      <c r="G222" s="10"/>
      <c r="H222" s="12"/>
      <c r="I222" s="119" t="s">
        <v>328</v>
      </c>
      <c r="J222" s="14">
        <v>1000</v>
      </c>
      <c r="K222" s="14">
        <f t="shared" si="83"/>
        <v>1250</v>
      </c>
      <c r="L222" s="14">
        <f t="shared" si="81"/>
        <v>625</v>
      </c>
      <c r="M222" s="15"/>
      <c r="N222" s="64"/>
    </row>
    <row r="223" spans="1:14" ht="35.1" customHeight="1" x14ac:dyDescent="0.25">
      <c r="A223" s="9"/>
      <c r="B223" s="10"/>
      <c r="C223" s="10"/>
      <c r="D223" s="10"/>
      <c r="E223" s="10"/>
      <c r="F223" s="10"/>
      <c r="G223" s="10"/>
      <c r="H223" s="12"/>
      <c r="I223" s="18" t="s">
        <v>45</v>
      </c>
      <c r="J223" s="14">
        <v>12000</v>
      </c>
      <c r="K223" s="14">
        <f t="shared" si="83"/>
        <v>15000</v>
      </c>
      <c r="L223" s="14">
        <f t="shared" si="81"/>
        <v>7500</v>
      </c>
      <c r="M223" s="15"/>
      <c r="N223" s="64"/>
    </row>
    <row r="224" spans="1:14" ht="35.1" customHeight="1" x14ac:dyDescent="0.25">
      <c r="A224" s="9"/>
      <c r="B224" s="10"/>
      <c r="C224" s="10"/>
      <c r="D224" s="10"/>
      <c r="E224" s="10"/>
      <c r="F224" s="10"/>
      <c r="G224" s="10"/>
      <c r="H224" s="12"/>
      <c r="I224" s="13" t="s">
        <v>233</v>
      </c>
      <c r="J224" s="14">
        <v>27000</v>
      </c>
      <c r="K224" s="14">
        <f t="shared" si="83"/>
        <v>33750</v>
      </c>
      <c r="L224" s="14">
        <f t="shared" si="81"/>
        <v>16875</v>
      </c>
      <c r="M224" s="15"/>
      <c r="N224" s="64"/>
    </row>
    <row r="225" spans="1:14" ht="35.1" customHeight="1" x14ac:dyDescent="0.25">
      <c r="A225" s="9"/>
      <c r="B225" s="10"/>
      <c r="C225" s="10"/>
      <c r="D225" s="10"/>
      <c r="E225" s="10"/>
      <c r="F225" s="10"/>
      <c r="G225" s="10"/>
      <c r="H225" s="12"/>
      <c r="I225" s="18" t="s">
        <v>126</v>
      </c>
      <c r="J225" s="14">
        <v>54000</v>
      </c>
      <c r="K225" s="14">
        <f t="shared" si="83"/>
        <v>67500</v>
      </c>
      <c r="L225" s="14">
        <f t="shared" si="81"/>
        <v>33750</v>
      </c>
      <c r="M225" s="15"/>
      <c r="N225" s="64"/>
    </row>
    <row r="226" spans="1:14" ht="35.1" customHeight="1" x14ac:dyDescent="0.25">
      <c r="A226" s="9"/>
      <c r="B226" s="10"/>
      <c r="C226" s="10"/>
      <c r="D226" s="10"/>
      <c r="E226" s="10"/>
      <c r="F226" s="10"/>
      <c r="G226" s="10"/>
      <c r="H226" s="12"/>
      <c r="I226" s="13" t="s">
        <v>119</v>
      </c>
      <c r="J226" s="14">
        <v>8000</v>
      </c>
      <c r="K226" s="14">
        <f t="shared" si="83"/>
        <v>10000</v>
      </c>
      <c r="L226" s="14">
        <f t="shared" si="81"/>
        <v>5000</v>
      </c>
      <c r="M226" s="15"/>
      <c r="N226" s="64"/>
    </row>
    <row r="227" spans="1:14" ht="35.1" customHeight="1" x14ac:dyDescent="0.25">
      <c r="A227" s="9"/>
      <c r="B227" s="10"/>
      <c r="C227" s="10"/>
      <c r="D227" s="10"/>
      <c r="E227" s="10"/>
      <c r="F227" s="10"/>
      <c r="G227" s="10"/>
      <c r="H227" s="12"/>
      <c r="I227" s="13" t="s">
        <v>46</v>
      </c>
      <c r="J227" s="14">
        <v>6000</v>
      </c>
      <c r="K227" s="14">
        <f t="shared" si="83"/>
        <v>7500</v>
      </c>
      <c r="L227" s="14">
        <f t="shared" si="81"/>
        <v>3750</v>
      </c>
      <c r="M227" s="15"/>
      <c r="N227" s="64"/>
    </row>
    <row r="228" spans="1:14" ht="35.1" customHeight="1" x14ac:dyDescent="0.25">
      <c r="A228" s="9"/>
      <c r="B228" s="10"/>
      <c r="C228" s="10"/>
      <c r="D228" s="10"/>
      <c r="E228" s="10"/>
      <c r="F228" s="10"/>
      <c r="G228" s="10"/>
      <c r="H228" s="12"/>
      <c r="I228" s="13" t="s">
        <v>157</v>
      </c>
      <c r="J228" s="14">
        <v>2000</v>
      </c>
      <c r="K228" s="14">
        <f t="shared" si="83"/>
        <v>2500</v>
      </c>
      <c r="L228" s="14">
        <f t="shared" si="81"/>
        <v>1250</v>
      </c>
      <c r="M228" s="15"/>
      <c r="N228" s="64"/>
    </row>
    <row r="229" spans="1:14" ht="35.1" customHeight="1" x14ac:dyDescent="0.25">
      <c r="A229" s="85"/>
      <c r="B229" s="55"/>
      <c r="C229" s="55"/>
      <c r="D229" s="55"/>
      <c r="E229" s="55"/>
      <c r="F229" s="55"/>
      <c r="G229" s="55"/>
      <c r="H229" s="55"/>
      <c r="I229" s="13" t="s">
        <v>131</v>
      </c>
      <c r="J229" s="46">
        <v>6000</v>
      </c>
      <c r="K229" s="14">
        <f t="shared" si="83"/>
        <v>7500</v>
      </c>
      <c r="L229" s="14">
        <f t="shared" si="81"/>
        <v>3750</v>
      </c>
      <c r="M229" s="62"/>
      <c r="N229" s="79"/>
    </row>
    <row r="230" spans="1:14" ht="35.1" customHeight="1" x14ac:dyDescent="0.25">
      <c r="A230" s="85"/>
      <c r="B230" s="55"/>
      <c r="C230" s="55"/>
      <c r="D230" s="55"/>
      <c r="E230" s="55"/>
      <c r="F230" s="55"/>
      <c r="G230" s="55"/>
      <c r="H230" s="55"/>
      <c r="I230" s="13" t="s">
        <v>132</v>
      </c>
      <c r="J230" s="46">
        <v>15000</v>
      </c>
      <c r="K230" s="14">
        <f t="shared" si="83"/>
        <v>18750</v>
      </c>
      <c r="L230" s="14">
        <f t="shared" si="81"/>
        <v>9375</v>
      </c>
      <c r="M230" s="15"/>
      <c r="N230" s="79"/>
    </row>
    <row r="231" spans="1:14" ht="35.1" customHeight="1" x14ac:dyDescent="0.25">
      <c r="A231" s="85"/>
      <c r="B231" s="55"/>
      <c r="C231" s="55"/>
      <c r="D231" s="55"/>
      <c r="E231" s="55"/>
      <c r="F231" s="55"/>
      <c r="G231" s="55"/>
      <c r="H231" s="55"/>
      <c r="I231" s="13" t="s">
        <v>134</v>
      </c>
      <c r="J231" s="46">
        <v>20000</v>
      </c>
      <c r="K231" s="14">
        <f t="shared" si="83"/>
        <v>25000</v>
      </c>
      <c r="L231" s="14">
        <f t="shared" si="81"/>
        <v>12500</v>
      </c>
      <c r="M231" s="15"/>
      <c r="N231" s="79"/>
    </row>
    <row r="232" spans="1:14" ht="39.75" customHeight="1" x14ac:dyDescent="0.25">
      <c r="A232" s="65"/>
      <c r="B232" s="66" t="s">
        <v>230</v>
      </c>
      <c r="C232" s="66" t="s">
        <v>6</v>
      </c>
      <c r="D232" s="66" t="s">
        <v>478</v>
      </c>
      <c r="E232" s="66"/>
      <c r="F232" s="115"/>
      <c r="G232" s="66"/>
      <c r="H232" s="67">
        <v>3251306</v>
      </c>
      <c r="I232" s="68" t="s">
        <v>296</v>
      </c>
      <c r="J232" s="69">
        <f>SUM(J233:J234)</f>
        <v>18900</v>
      </c>
      <c r="K232" s="69">
        <f t="shared" ref="K232:L232" si="84">SUM(K233:K234)</f>
        <v>23625</v>
      </c>
      <c r="L232" s="69">
        <f t="shared" si="84"/>
        <v>23625</v>
      </c>
      <c r="M232" s="70" t="s">
        <v>130</v>
      </c>
      <c r="N232" s="71"/>
    </row>
    <row r="233" spans="1:14" ht="35.1" customHeight="1" x14ac:dyDescent="0.25">
      <c r="A233" s="9"/>
      <c r="B233" s="10"/>
      <c r="C233" s="10"/>
      <c r="D233" s="10"/>
      <c r="E233" s="10"/>
      <c r="F233" s="10"/>
      <c r="G233" s="10"/>
      <c r="H233" s="12"/>
      <c r="I233" s="18" t="s">
        <v>254</v>
      </c>
      <c r="J233" s="14">
        <v>4600</v>
      </c>
      <c r="K233" s="14">
        <f t="shared" ref="K233:K239" si="85">J233*1.25</f>
        <v>5750</v>
      </c>
      <c r="L233" s="14">
        <f>J233*1.25</f>
        <v>5750</v>
      </c>
      <c r="M233" s="15"/>
      <c r="N233" s="64"/>
    </row>
    <row r="234" spans="1:14" ht="35.1" customHeight="1" x14ac:dyDescent="0.25">
      <c r="A234" s="9"/>
      <c r="B234" s="10"/>
      <c r="C234" s="12"/>
      <c r="D234" s="12"/>
      <c r="E234" s="12"/>
      <c r="F234" s="12"/>
      <c r="G234" s="12"/>
      <c r="H234" s="12"/>
      <c r="I234" s="18" t="s">
        <v>255</v>
      </c>
      <c r="J234" s="14">
        <v>14300</v>
      </c>
      <c r="K234" s="14">
        <f t="shared" si="85"/>
        <v>17875</v>
      </c>
      <c r="L234" s="14">
        <f>J234*1.25</f>
        <v>17875</v>
      </c>
      <c r="M234" s="15"/>
      <c r="N234" s="64"/>
    </row>
    <row r="235" spans="1:14" ht="35.1" customHeight="1" x14ac:dyDescent="0.25">
      <c r="A235" s="65"/>
      <c r="B235" s="66" t="s">
        <v>144</v>
      </c>
      <c r="C235" s="66" t="s">
        <v>6</v>
      </c>
      <c r="D235" s="66" t="s">
        <v>130</v>
      </c>
      <c r="E235" s="66"/>
      <c r="F235" s="66"/>
      <c r="G235" s="66"/>
      <c r="H235" s="67">
        <v>3251307</v>
      </c>
      <c r="I235" s="68" t="s">
        <v>297</v>
      </c>
      <c r="J235" s="69">
        <v>2600</v>
      </c>
      <c r="K235" s="69">
        <f t="shared" si="85"/>
        <v>3250</v>
      </c>
      <c r="L235" s="69">
        <f t="shared" ref="L235:L236" si="86">J235*1.25</f>
        <v>3250</v>
      </c>
      <c r="M235" s="70" t="s">
        <v>130</v>
      </c>
      <c r="N235" s="71"/>
    </row>
    <row r="236" spans="1:14" ht="35.1" customHeight="1" x14ac:dyDescent="0.25">
      <c r="A236" s="65"/>
      <c r="B236" s="66">
        <v>33141580</v>
      </c>
      <c r="C236" s="66" t="s">
        <v>6</v>
      </c>
      <c r="D236" s="66" t="s">
        <v>130</v>
      </c>
      <c r="E236" s="66"/>
      <c r="F236" s="66"/>
      <c r="G236" s="66"/>
      <c r="H236" s="67">
        <v>3251308</v>
      </c>
      <c r="I236" s="68" t="s">
        <v>298</v>
      </c>
      <c r="J236" s="69">
        <v>25000</v>
      </c>
      <c r="K236" s="69">
        <f t="shared" si="85"/>
        <v>31250</v>
      </c>
      <c r="L236" s="69">
        <f t="shared" si="86"/>
        <v>31250</v>
      </c>
      <c r="M236" s="70" t="s">
        <v>130</v>
      </c>
      <c r="N236" s="71"/>
    </row>
    <row r="237" spans="1:14" ht="35.1" customHeight="1" x14ac:dyDescent="0.25">
      <c r="A237" s="65"/>
      <c r="B237" s="66">
        <v>33141000</v>
      </c>
      <c r="C237" s="66" t="s">
        <v>6</v>
      </c>
      <c r="D237" s="66" t="s">
        <v>130</v>
      </c>
      <c r="E237" s="66"/>
      <c r="F237" s="115"/>
      <c r="G237" s="66"/>
      <c r="H237" s="67">
        <v>3251309</v>
      </c>
      <c r="I237" s="68" t="s">
        <v>299</v>
      </c>
      <c r="J237" s="69">
        <v>25000</v>
      </c>
      <c r="K237" s="69">
        <f t="shared" si="85"/>
        <v>31250</v>
      </c>
      <c r="L237" s="69">
        <f>J237</f>
        <v>25000</v>
      </c>
      <c r="M237" s="70" t="s">
        <v>130</v>
      </c>
      <c r="N237" s="71"/>
    </row>
    <row r="238" spans="1:14" ht="35.1" customHeight="1" x14ac:dyDescent="0.25">
      <c r="A238" s="65"/>
      <c r="B238" s="66" t="s">
        <v>145</v>
      </c>
      <c r="C238" s="66" t="s">
        <v>6</v>
      </c>
      <c r="D238" s="66" t="s">
        <v>130</v>
      </c>
      <c r="E238" s="66"/>
      <c r="F238" s="66"/>
      <c r="G238" s="66"/>
      <c r="H238" s="67">
        <v>3251312</v>
      </c>
      <c r="I238" s="68" t="s">
        <v>300</v>
      </c>
      <c r="J238" s="69">
        <v>6000</v>
      </c>
      <c r="K238" s="69">
        <f t="shared" si="85"/>
        <v>7500</v>
      </c>
      <c r="L238" s="69">
        <f>J238*1.25</f>
        <v>7500</v>
      </c>
      <c r="M238" s="70" t="s">
        <v>130</v>
      </c>
      <c r="N238" s="71"/>
    </row>
    <row r="239" spans="1:14" ht="35.1" customHeight="1" x14ac:dyDescent="0.25">
      <c r="A239" s="65"/>
      <c r="B239" s="66" t="s">
        <v>93</v>
      </c>
      <c r="C239" s="66" t="s">
        <v>6</v>
      </c>
      <c r="D239" s="66" t="s">
        <v>130</v>
      </c>
      <c r="E239" s="66"/>
      <c r="F239" s="66"/>
      <c r="G239" s="66"/>
      <c r="H239" s="67">
        <v>3251320</v>
      </c>
      <c r="I239" s="68" t="s">
        <v>301</v>
      </c>
      <c r="J239" s="69">
        <v>25000</v>
      </c>
      <c r="K239" s="69">
        <f t="shared" si="85"/>
        <v>31250</v>
      </c>
      <c r="L239" s="69">
        <f>J239</f>
        <v>25000</v>
      </c>
      <c r="M239" s="70" t="s">
        <v>130</v>
      </c>
      <c r="N239" s="71"/>
    </row>
    <row r="240" spans="1:14" ht="35.1" customHeight="1" x14ac:dyDescent="0.25">
      <c r="A240" s="65"/>
      <c r="B240" s="66"/>
      <c r="C240" s="66"/>
      <c r="D240" s="66"/>
      <c r="E240" s="66"/>
      <c r="F240" s="66"/>
      <c r="G240" s="66"/>
      <c r="H240" s="67">
        <v>3251333</v>
      </c>
      <c r="I240" s="68" t="s">
        <v>302</v>
      </c>
      <c r="J240" s="69">
        <f>J241+J244</f>
        <v>135000</v>
      </c>
      <c r="K240" s="69">
        <f t="shared" ref="K240:L240" si="87">K241+K244</f>
        <v>168750</v>
      </c>
      <c r="L240" s="69">
        <f t="shared" si="87"/>
        <v>168750</v>
      </c>
      <c r="M240" s="70"/>
      <c r="N240" s="71"/>
    </row>
    <row r="241" spans="1:14" ht="45" x14ac:dyDescent="0.25">
      <c r="A241" s="47"/>
      <c r="B241" s="49" t="s">
        <v>90</v>
      </c>
      <c r="C241" s="49" t="s">
        <v>7</v>
      </c>
      <c r="D241" s="49" t="s">
        <v>478</v>
      </c>
      <c r="E241" s="49" t="s">
        <v>8</v>
      </c>
      <c r="F241" s="50" t="s">
        <v>236</v>
      </c>
      <c r="G241" s="49" t="s">
        <v>9</v>
      </c>
      <c r="H241" s="42">
        <v>3251333</v>
      </c>
      <c r="I241" s="43" t="s">
        <v>333</v>
      </c>
      <c r="J241" s="44">
        <f>SUM(J242:J243)</f>
        <v>60000</v>
      </c>
      <c r="K241" s="44">
        <f t="shared" ref="K241:L241" si="88">SUM(K242:K243)</f>
        <v>75000</v>
      </c>
      <c r="L241" s="44">
        <f t="shared" si="88"/>
        <v>75000</v>
      </c>
      <c r="M241" s="53" t="s">
        <v>130</v>
      </c>
      <c r="N241" s="54" t="s">
        <v>153</v>
      </c>
    </row>
    <row r="242" spans="1:14" ht="47.25" customHeight="1" x14ac:dyDescent="0.25">
      <c r="A242" s="120"/>
      <c r="B242" s="17"/>
      <c r="C242" s="17"/>
      <c r="D242" s="17"/>
      <c r="E242" s="55"/>
      <c r="F242" s="17"/>
      <c r="G242" s="17"/>
      <c r="H242" s="12"/>
      <c r="I242" s="121" t="s">
        <v>194</v>
      </c>
      <c r="J242" s="14">
        <v>20000</v>
      </c>
      <c r="K242" s="14">
        <f>J242*1.25</f>
        <v>25000</v>
      </c>
      <c r="L242" s="14">
        <f>J242*1.25</f>
        <v>25000</v>
      </c>
      <c r="M242" s="15"/>
      <c r="N242" s="122"/>
    </row>
    <row r="243" spans="1:14" ht="35.1" customHeight="1" x14ac:dyDescent="0.25">
      <c r="A243" s="120"/>
      <c r="B243" s="17"/>
      <c r="C243" s="17"/>
      <c r="D243" s="17"/>
      <c r="E243" s="55"/>
      <c r="F243" s="17"/>
      <c r="G243" s="17"/>
      <c r="H243" s="12"/>
      <c r="I243" s="121" t="s">
        <v>195</v>
      </c>
      <c r="J243" s="14">
        <v>40000</v>
      </c>
      <c r="K243" s="14">
        <f>J243*1.25</f>
        <v>50000</v>
      </c>
      <c r="L243" s="14">
        <f>J243*1.25</f>
        <v>50000</v>
      </c>
      <c r="M243" s="15"/>
      <c r="N243" s="122"/>
    </row>
    <row r="244" spans="1:14" ht="45" x14ac:dyDescent="0.25">
      <c r="A244" s="47"/>
      <c r="B244" s="49" t="s">
        <v>90</v>
      </c>
      <c r="C244" s="49" t="s">
        <v>7</v>
      </c>
      <c r="D244" s="49" t="s">
        <v>130</v>
      </c>
      <c r="E244" s="49" t="s">
        <v>8</v>
      </c>
      <c r="F244" s="50" t="s">
        <v>236</v>
      </c>
      <c r="G244" s="49" t="s">
        <v>9</v>
      </c>
      <c r="H244" s="42">
        <v>3251333</v>
      </c>
      <c r="I244" s="117" t="s">
        <v>309</v>
      </c>
      <c r="J244" s="44">
        <v>75000</v>
      </c>
      <c r="K244" s="44">
        <f>J244*1.25</f>
        <v>93750</v>
      </c>
      <c r="L244" s="44">
        <f>J244*1.25</f>
        <v>93750</v>
      </c>
      <c r="M244" s="53"/>
      <c r="N244" s="54" t="s">
        <v>153</v>
      </c>
    </row>
    <row r="245" spans="1:14" ht="40.5" customHeight="1" x14ac:dyDescent="0.25">
      <c r="A245" s="65"/>
      <c r="B245" s="66"/>
      <c r="C245" s="66"/>
      <c r="D245" s="66"/>
      <c r="E245" s="66"/>
      <c r="F245" s="123"/>
      <c r="G245" s="66"/>
      <c r="H245" s="67">
        <v>3251335</v>
      </c>
      <c r="I245" s="68" t="s">
        <v>331</v>
      </c>
      <c r="J245" s="69">
        <f>J246</f>
        <v>34000</v>
      </c>
      <c r="K245" s="69">
        <f t="shared" ref="K245:L245" si="89">K246</f>
        <v>42500</v>
      </c>
      <c r="L245" s="69">
        <f t="shared" si="89"/>
        <v>21250</v>
      </c>
      <c r="M245" s="70"/>
      <c r="N245" s="71"/>
    </row>
    <row r="246" spans="1:14" ht="44.25" customHeight="1" x14ac:dyDescent="0.25">
      <c r="A246" s="47"/>
      <c r="B246" s="49" t="s">
        <v>94</v>
      </c>
      <c r="C246" s="49" t="s">
        <v>7</v>
      </c>
      <c r="D246" s="49" t="s">
        <v>478</v>
      </c>
      <c r="E246" s="49" t="s">
        <v>81</v>
      </c>
      <c r="F246" s="50" t="s">
        <v>235</v>
      </c>
      <c r="G246" s="49" t="s">
        <v>12</v>
      </c>
      <c r="H246" s="42">
        <v>3251335</v>
      </c>
      <c r="I246" s="117" t="s">
        <v>332</v>
      </c>
      <c r="J246" s="44">
        <f>J247+J248</f>
        <v>34000</v>
      </c>
      <c r="K246" s="44">
        <f t="shared" ref="K246:L246" si="90">K247+K248</f>
        <v>42500</v>
      </c>
      <c r="L246" s="44">
        <f t="shared" si="90"/>
        <v>21250</v>
      </c>
      <c r="M246" s="53" t="s">
        <v>130</v>
      </c>
      <c r="N246" s="54" t="s">
        <v>153</v>
      </c>
    </row>
    <row r="247" spans="1:14" ht="28.5" customHeight="1" x14ac:dyDescent="0.25">
      <c r="A247" s="33"/>
      <c r="B247" s="34"/>
      <c r="C247" s="34"/>
      <c r="D247" s="34"/>
      <c r="E247" s="34"/>
      <c r="F247" s="35"/>
      <c r="G247" s="34"/>
      <c r="H247" s="36"/>
      <c r="I247" s="86" t="s">
        <v>334</v>
      </c>
      <c r="J247" s="46">
        <v>24000</v>
      </c>
      <c r="K247" s="46">
        <f>J247*1.25</f>
        <v>30000</v>
      </c>
      <c r="L247" s="14">
        <f>J247*1.25/2</f>
        <v>15000</v>
      </c>
      <c r="M247" s="62"/>
      <c r="N247" s="16"/>
    </row>
    <row r="248" spans="1:14" ht="27.75" customHeight="1" x14ac:dyDescent="0.25">
      <c r="A248" s="33"/>
      <c r="B248" s="34"/>
      <c r="C248" s="34"/>
      <c r="D248" s="34"/>
      <c r="E248" s="34"/>
      <c r="F248" s="35"/>
      <c r="G248" s="34"/>
      <c r="H248" s="36"/>
      <c r="I248" s="86" t="s">
        <v>335</v>
      </c>
      <c r="J248" s="46">
        <v>10000</v>
      </c>
      <c r="K248" s="46">
        <f>J248*1.25</f>
        <v>12500</v>
      </c>
      <c r="L248" s="14">
        <f>J248*1.25/2</f>
        <v>6250</v>
      </c>
      <c r="M248" s="62"/>
      <c r="N248" s="16"/>
    </row>
    <row r="249" spans="1:14" ht="35.1" customHeight="1" x14ac:dyDescent="0.25">
      <c r="A249" s="65"/>
      <c r="B249" s="66" t="s">
        <v>94</v>
      </c>
      <c r="C249" s="66" t="s">
        <v>6</v>
      </c>
      <c r="D249" s="66" t="s">
        <v>130</v>
      </c>
      <c r="E249" s="66"/>
      <c r="F249" s="66"/>
      <c r="G249" s="66"/>
      <c r="H249" s="67">
        <v>3251337</v>
      </c>
      <c r="I249" s="68" t="s">
        <v>303</v>
      </c>
      <c r="J249" s="69">
        <v>19000</v>
      </c>
      <c r="K249" s="69">
        <f>J249*1.25</f>
        <v>23750</v>
      </c>
      <c r="L249" s="69">
        <f>J249*1.25</f>
        <v>23750</v>
      </c>
      <c r="M249" s="70" t="s">
        <v>130</v>
      </c>
      <c r="N249" s="71"/>
    </row>
    <row r="250" spans="1:14" ht="35.1" customHeight="1" x14ac:dyDescent="0.25">
      <c r="A250" s="65"/>
      <c r="B250" s="66" t="s">
        <v>129</v>
      </c>
      <c r="C250" s="66" t="s">
        <v>6</v>
      </c>
      <c r="D250" s="66" t="s">
        <v>130</v>
      </c>
      <c r="E250" s="66"/>
      <c r="F250" s="123"/>
      <c r="G250" s="66"/>
      <c r="H250" s="67">
        <v>3251338</v>
      </c>
      <c r="I250" s="68" t="s">
        <v>304</v>
      </c>
      <c r="J250" s="69">
        <v>25000</v>
      </c>
      <c r="K250" s="69">
        <f>J250*1.25</f>
        <v>31250</v>
      </c>
      <c r="L250" s="69">
        <f>J250*1.25</f>
        <v>31250</v>
      </c>
      <c r="M250" s="70" t="s">
        <v>130</v>
      </c>
      <c r="N250" s="71"/>
    </row>
    <row r="251" spans="1:14" ht="35.1" customHeight="1" x14ac:dyDescent="0.25">
      <c r="A251" s="65"/>
      <c r="B251" s="66"/>
      <c r="C251" s="66"/>
      <c r="D251" s="66"/>
      <c r="E251" s="66"/>
      <c r="F251" s="66"/>
      <c r="G251" s="66"/>
      <c r="H251" s="67">
        <v>3251340</v>
      </c>
      <c r="I251" s="68" t="s">
        <v>305</v>
      </c>
      <c r="J251" s="69">
        <f>J252</f>
        <v>24000</v>
      </c>
      <c r="K251" s="69">
        <f t="shared" ref="K251:L251" si="91">K252</f>
        <v>30000</v>
      </c>
      <c r="L251" s="69">
        <f t="shared" si="91"/>
        <v>30000</v>
      </c>
      <c r="M251" s="70"/>
      <c r="N251" s="71"/>
    </row>
    <row r="252" spans="1:14" s="111" customFormat="1" ht="35.1" customHeight="1" x14ac:dyDescent="0.25">
      <c r="A252" s="124"/>
      <c r="B252" s="125" t="s">
        <v>92</v>
      </c>
      <c r="C252" s="125" t="s">
        <v>6</v>
      </c>
      <c r="D252" s="125" t="s">
        <v>130</v>
      </c>
      <c r="E252" s="125"/>
      <c r="F252" s="125"/>
      <c r="G252" s="125"/>
      <c r="H252" s="126">
        <v>3251340</v>
      </c>
      <c r="I252" s="127" t="s">
        <v>170</v>
      </c>
      <c r="J252" s="128">
        <v>24000</v>
      </c>
      <c r="K252" s="128">
        <f>J252*1.25</f>
        <v>30000</v>
      </c>
      <c r="L252" s="128">
        <f>J252*1.25</f>
        <v>30000</v>
      </c>
      <c r="M252" s="129" t="s">
        <v>130</v>
      </c>
      <c r="N252" s="130"/>
    </row>
    <row r="253" spans="1:14" ht="45" x14ac:dyDescent="0.25">
      <c r="A253" s="65"/>
      <c r="B253" s="66" t="s">
        <v>89</v>
      </c>
      <c r="C253" s="66" t="s">
        <v>7</v>
      </c>
      <c r="D253" s="66" t="s">
        <v>478</v>
      </c>
      <c r="E253" s="66" t="s">
        <v>8</v>
      </c>
      <c r="F253" s="115" t="s">
        <v>236</v>
      </c>
      <c r="G253" s="66" t="s">
        <v>9</v>
      </c>
      <c r="H253" s="67">
        <v>3251341</v>
      </c>
      <c r="I253" s="68" t="s">
        <v>295</v>
      </c>
      <c r="J253" s="69">
        <f>SUM(J254:J261)</f>
        <v>74000</v>
      </c>
      <c r="K253" s="69">
        <f t="shared" ref="K253:L253" si="92">SUM(K254:K261)</f>
        <v>92500</v>
      </c>
      <c r="L253" s="69">
        <f t="shared" si="92"/>
        <v>74000</v>
      </c>
      <c r="M253" s="70" t="s">
        <v>130</v>
      </c>
      <c r="N253" s="71" t="s">
        <v>153</v>
      </c>
    </row>
    <row r="254" spans="1:14" ht="35.1" customHeight="1" x14ac:dyDescent="0.25">
      <c r="A254" s="9"/>
      <c r="B254" s="10"/>
      <c r="C254" s="10"/>
      <c r="D254" s="10"/>
      <c r="E254" s="10"/>
      <c r="F254" s="10"/>
      <c r="G254" s="10"/>
      <c r="H254" s="12"/>
      <c r="I254" s="18" t="s">
        <v>33</v>
      </c>
      <c r="J254" s="14">
        <v>5000</v>
      </c>
      <c r="K254" s="14">
        <f>J254*1.25</f>
        <v>6250</v>
      </c>
      <c r="L254" s="14">
        <f>J254</f>
        <v>5000</v>
      </c>
      <c r="M254" s="15"/>
      <c r="N254" s="64"/>
    </row>
    <row r="255" spans="1:14" ht="35.1" customHeight="1" x14ac:dyDescent="0.25">
      <c r="A255" s="9"/>
      <c r="B255" s="10"/>
      <c r="C255" s="10"/>
      <c r="D255" s="10"/>
      <c r="E255" s="10"/>
      <c r="F255" s="10"/>
      <c r="G255" s="10"/>
      <c r="H255" s="12"/>
      <c r="I255" s="18" t="s">
        <v>196</v>
      </c>
      <c r="J255" s="14">
        <v>25000</v>
      </c>
      <c r="K255" s="14">
        <f t="shared" ref="K255:K261" si="93">J255*1.25</f>
        <v>31250</v>
      </c>
      <c r="L255" s="14">
        <f t="shared" ref="L255:L261" si="94">J255</f>
        <v>25000</v>
      </c>
      <c r="M255" s="15"/>
      <c r="N255" s="64"/>
    </row>
    <row r="256" spans="1:14" ht="35.1" customHeight="1" x14ac:dyDescent="0.25">
      <c r="A256" s="9"/>
      <c r="B256" s="10"/>
      <c r="C256" s="10"/>
      <c r="D256" s="10"/>
      <c r="E256" s="10"/>
      <c r="F256" s="10"/>
      <c r="G256" s="10"/>
      <c r="H256" s="12"/>
      <c r="I256" s="18" t="s">
        <v>32</v>
      </c>
      <c r="J256" s="14">
        <v>6000</v>
      </c>
      <c r="K256" s="14">
        <f t="shared" si="93"/>
        <v>7500</v>
      </c>
      <c r="L256" s="14">
        <f t="shared" si="94"/>
        <v>6000</v>
      </c>
      <c r="M256" s="15"/>
      <c r="N256" s="64"/>
    </row>
    <row r="257" spans="1:14" ht="35.1" customHeight="1" x14ac:dyDescent="0.25">
      <c r="A257" s="9"/>
      <c r="B257" s="10"/>
      <c r="C257" s="10"/>
      <c r="D257" s="10"/>
      <c r="E257" s="10"/>
      <c r="F257" s="10"/>
      <c r="G257" s="10"/>
      <c r="H257" s="12"/>
      <c r="I257" s="18" t="s">
        <v>197</v>
      </c>
      <c r="J257" s="14">
        <v>6000</v>
      </c>
      <c r="K257" s="14">
        <f t="shared" si="93"/>
        <v>7500</v>
      </c>
      <c r="L257" s="14">
        <f t="shared" si="94"/>
        <v>6000</v>
      </c>
      <c r="M257" s="15"/>
      <c r="N257" s="64"/>
    </row>
    <row r="258" spans="1:14" ht="35.1" customHeight="1" x14ac:dyDescent="0.25">
      <c r="A258" s="9"/>
      <c r="B258" s="10"/>
      <c r="C258" s="10"/>
      <c r="D258" s="10"/>
      <c r="E258" s="10"/>
      <c r="F258" s="10"/>
      <c r="G258" s="10"/>
      <c r="H258" s="12"/>
      <c r="I258" s="18" t="s">
        <v>203</v>
      </c>
      <c r="J258" s="14">
        <v>9000</v>
      </c>
      <c r="K258" s="14">
        <f t="shared" si="93"/>
        <v>11250</v>
      </c>
      <c r="L258" s="14">
        <f t="shared" si="94"/>
        <v>9000</v>
      </c>
      <c r="M258" s="15"/>
      <c r="N258" s="64"/>
    </row>
    <row r="259" spans="1:14" ht="35.1" customHeight="1" x14ac:dyDescent="0.25">
      <c r="A259" s="9"/>
      <c r="B259" s="10"/>
      <c r="C259" s="10"/>
      <c r="D259" s="10"/>
      <c r="E259" s="10"/>
      <c r="F259" s="10"/>
      <c r="G259" s="10"/>
      <c r="H259" s="12"/>
      <c r="I259" s="18" t="s">
        <v>140</v>
      </c>
      <c r="J259" s="14">
        <v>13000</v>
      </c>
      <c r="K259" s="14">
        <f t="shared" si="93"/>
        <v>16250</v>
      </c>
      <c r="L259" s="14">
        <f t="shared" si="94"/>
        <v>13000</v>
      </c>
      <c r="M259" s="15"/>
      <c r="N259" s="64"/>
    </row>
    <row r="260" spans="1:14" ht="35.1" customHeight="1" x14ac:dyDescent="0.25">
      <c r="A260" s="9"/>
      <c r="B260" s="10"/>
      <c r="C260" s="10"/>
      <c r="D260" s="10"/>
      <c r="E260" s="10"/>
      <c r="F260" s="10"/>
      <c r="G260" s="10"/>
      <c r="H260" s="12"/>
      <c r="I260" s="18" t="s">
        <v>83</v>
      </c>
      <c r="J260" s="14">
        <v>8000</v>
      </c>
      <c r="K260" s="14">
        <f t="shared" si="93"/>
        <v>10000</v>
      </c>
      <c r="L260" s="14">
        <f t="shared" si="94"/>
        <v>8000</v>
      </c>
      <c r="M260" s="15"/>
      <c r="N260" s="64"/>
    </row>
    <row r="261" spans="1:14" ht="35.1" customHeight="1" x14ac:dyDescent="0.25">
      <c r="A261" s="9"/>
      <c r="B261" s="10"/>
      <c r="C261" s="10"/>
      <c r="D261" s="10"/>
      <c r="E261" s="10"/>
      <c r="F261" s="10"/>
      <c r="G261" s="10"/>
      <c r="H261" s="12"/>
      <c r="I261" s="18" t="s">
        <v>265</v>
      </c>
      <c r="J261" s="14">
        <v>2000</v>
      </c>
      <c r="K261" s="14">
        <f t="shared" si="93"/>
        <v>2500</v>
      </c>
      <c r="L261" s="14">
        <f t="shared" si="94"/>
        <v>2000</v>
      </c>
      <c r="M261" s="15"/>
      <c r="N261" s="64"/>
    </row>
    <row r="262" spans="1:14" ht="35.1" customHeight="1" x14ac:dyDescent="0.25">
      <c r="A262" s="108"/>
      <c r="B262" s="26"/>
      <c r="C262" s="26"/>
      <c r="D262" s="26"/>
      <c r="E262" s="26"/>
      <c r="F262" s="26"/>
      <c r="G262" s="26"/>
      <c r="H262" s="27">
        <v>3293</v>
      </c>
      <c r="I262" s="28" t="s">
        <v>143</v>
      </c>
      <c r="J262" s="29">
        <f>J263</f>
        <v>18000</v>
      </c>
      <c r="K262" s="29">
        <f t="shared" ref="K262:L262" si="95">K263</f>
        <v>22500</v>
      </c>
      <c r="L262" s="29">
        <f t="shared" si="95"/>
        <v>22500</v>
      </c>
      <c r="M262" s="30"/>
      <c r="N262" s="31"/>
    </row>
    <row r="263" spans="1:14" ht="35.1" customHeight="1" x14ac:dyDescent="0.25">
      <c r="A263" s="9"/>
      <c r="B263" s="10" t="s">
        <v>146</v>
      </c>
      <c r="C263" s="10" t="s">
        <v>6</v>
      </c>
      <c r="D263" s="10" t="s">
        <v>130</v>
      </c>
      <c r="E263" s="10"/>
      <c r="F263" s="10"/>
      <c r="G263" s="10"/>
      <c r="H263" s="12">
        <v>32931</v>
      </c>
      <c r="I263" s="18" t="s">
        <v>149</v>
      </c>
      <c r="J263" s="14">
        <v>18000</v>
      </c>
      <c r="K263" s="14">
        <f>J263*1.25</f>
        <v>22500</v>
      </c>
      <c r="L263" s="14">
        <f>J263*1.25</f>
        <v>22500</v>
      </c>
      <c r="M263" s="15" t="s">
        <v>130</v>
      </c>
      <c r="N263" s="64"/>
    </row>
    <row r="264" spans="1:14" s="111" customFormat="1" ht="35.1" customHeight="1" x14ac:dyDescent="0.25">
      <c r="A264" s="25"/>
      <c r="B264" s="26"/>
      <c r="C264" s="26"/>
      <c r="D264" s="26"/>
      <c r="E264" s="26"/>
      <c r="F264" s="26"/>
      <c r="G264" s="26"/>
      <c r="H264" s="27">
        <v>3299</v>
      </c>
      <c r="I264" s="28" t="s">
        <v>209</v>
      </c>
      <c r="J264" s="29">
        <f>J265</f>
        <v>5000</v>
      </c>
      <c r="K264" s="29">
        <f t="shared" ref="K264:L264" si="96">K265</f>
        <v>6250</v>
      </c>
      <c r="L264" s="29">
        <f t="shared" si="96"/>
        <v>5975</v>
      </c>
      <c r="M264" s="29"/>
      <c r="N264" s="31"/>
    </row>
    <row r="265" spans="1:14" ht="34.5" customHeight="1" thickBot="1" x14ac:dyDescent="0.3">
      <c r="A265" s="131"/>
      <c r="B265" s="132" t="s">
        <v>200</v>
      </c>
      <c r="C265" s="132" t="s">
        <v>6</v>
      </c>
      <c r="D265" s="132" t="s">
        <v>130</v>
      </c>
      <c r="E265" s="132"/>
      <c r="F265" s="132"/>
      <c r="G265" s="132"/>
      <c r="H265" s="133"/>
      <c r="I265" s="134" t="s">
        <v>202</v>
      </c>
      <c r="J265" s="135">
        <v>5000</v>
      </c>
      <c r="K265" s="135">
        <f>J265*1.25</f>
        <v>6250</v>
      </c>
      <c r="L265" s="135">
        <f>J265*1.195</f>
        <v>5975</v>
      </c>
      <c r="M265" s="136" t="s">
        <v>130</v>
      </c>
      <c r="N265" s="137"/>
    </row>
    <row r="266" spans="1:14" ht="36" customHeight="1" thickTop="1" x14ac:dyDescent="0.25">
      <c r="A266" s="191"/>
      <c r="B266" s="192"/>
      <c r="C266" s="192"/>
      <c r="D266" s="192"/>
      <c r="E266" s="192"/>
      <c r="F266" s="192"/>
      <c r="G266" s="192"/>
      <c r="H266" s="192">
        <v>42211</v>
      </c>
      <c r="I266" s="193" t="s">
        <v>479</v>
      </c>
      <c r="J266" s="194">
        <f>SUM(J267:J270)</f>
        <v>165000</v>
      </c>
      <c r="K266" s="194">
        <f t="shared" ref="K266:L266" si="97">SUM(K267:K270)</f>
        <v>206250</v>
      </c>
      <c r="L266" s="194">
        <f t="shared" si="97"/>
        <v>197175</v>
      </c>
      <c r="M266" s="194"/>
      <c r="N266" s="195"/>
    </row>
    <row r="267" spans="1:14" ht="31.5" customHeight="1" x14ac:dyDescent="0.25">
      <c r="A267" s="196"/>
      <c r="B267" s="197" t="s">
        <v>480</v>
      </c>
      <c r="C267" s="197" t="s">
        <v>6</v>
      </c>
      <c r="D267" s="198" t="s">
        <v>130</v>
      </c>
      <c r="E267" s="197"/>
      <c r="F267" s="197"/>
      <c r="G267" s="197"/>
      <c r="H267" s="197" t="s">
        <v>167</v>
      </c>
      <c r="I267" s="199" t="s">
        <v>481</v>
      </c>
      <c r="J267" s="200">
        <v>6000</v>
      </c>
      <c r="K267" s="200">
        <f>J267*1.25</f>
        <v>7500</v>
      </c>
      <c r="L267" s="200">
        <f t="shared" ref="L267:L270" si="98">J267*1.195</f>
        <v>7170</v>
      </c>
      <c r="M267" s="201" t="s">
        <v>130</v>
      </c>
      <c r="N267" s="202"/>
    </row>
    <row r="268" spans="1:14" ht="30" x14ac:dyDescent="0.25">
      <c r="A268" s="196"/>
      <c r="B268" s="198" t="s">
        <v>482</v>
      </c>
      <c r="C268" s="197" t="s">
        <v>6</v>
      </c>
      <c r="D268" s="198" t="s">
        <v>130</v>
      </c>
      <c r="E268" s="197"/>
      <c r="F268" s="198"/>
      <c r="G268" s="197"/>
      <c r="H268" s="197" t="s">
        <v>167</v>
      </c>
      <c r="I268" s="199" t="s">
        <v>483</v>
      </c>
      <c r="J268" s="200">
        <v>5000</v>
      </c>
      <c r="K268" s="200">
        <f t="shared" ref="K268" si="99">J268*1.25</f>
        <v>6250</v>
      </c>
      <c r="L268" s="200">
        <f t="shared" si="98"/>
        <v>5975</v>
      </c>
      <c r="M268" s="201" t="s">
        <v>130</v>
      </c>
      <c r="N268" s="203"/>
    </row>
    <row r="269" spans="1:14" ht="30" x14ac:dyDescent="0.25">
      <c r="A269" s="196"/>
      <c r="B269" s="198" t="s">
        <v>484</v>
      </c>
      <c r="C269" s="197" t="s">
        <v>6</v>
      </c>
      <c r="D269" s="198" t="s">
        <v>130</v>
      </c>
      <c r="E269" s="197"/>
      <c r="F269" s="198"/>
      <c r="G269" s="197"/>
      <c r="H269" s="197" t="s">
        <v>167</v>
      </c>
      <c r="I269" s="199" t="s">
        <v>485</v>
      </c>
      <c r="J269" s="200">
        <v>4000</v>
      </c>
      <c r="K269" s="200">
        <f>J269*1.25</f>
        <v>5000</v>
      </c>
      <c r="L269" s="200">
        <f t="shared" si="98"/>
        <v>4780</v>
      </c>
      <c r="M269" s="201" t="s">
        <v>130</v>
      </c>
      <c r="N269" s="202"/>
    </row>
    <row r="270" spans="1:14" ht="75" x14ac:dyDescent="0.25">
      <c r="A270" s="196"/>
      <c r="B270" s="198" t="s">
        <v>148</v>
      </c>
      <c r="C270" s="197" t="s">
        <v>486</v>
      </c>
      <c r="D270" s="198" t="s">
        <v>478</v>
      </c>
      <c r="E270" s="197" t="s">
        <v>268</v>
      </c>
      <c r="F270" s="198" t="s">
        <v>235</v>
      </c>
      <c r="G270" s="197" t="s">
        <v>487</v>
      </c>
      <c r="H270" s="197" t="s">
        <v>167</v>
      </c>
      <c r="I270" s="199" t="s">
        <v>488</v>
      </c>
      <c r="J270" s="200">
        <v>150000</v>
      </c>
      <c r="K270" s="200">
        <f t="shared" ref="K270" si="100">J270*1.25</f>
        <v>187500</v>
      </c>
      <c r="L270" s="200">
        <f t="shared" si="98"/>
        <v>179250</v>
      </c>
      <c r="M270" s="201" t="s">
        <v>130</v>
      </c>
      <c r="N270" s="255" t="s">
        <v>539</v>
      </c>
    </row>
    <row r="271" spans="1:14" ht="30.75" customHeight="1" x14ac:dyDescent="0.25">
      <c r="A271" s="204"/>
      <c r="B271" s="205"/>
      <c r="C271" s="205"/>
      <c r="D271" s="205"/>
      <c r="E271" s="205"/>
      <c r="F271" s="205"/>
      <c r="G271" s="205"/>
      <c r="H271" s="205">
        <v>42212</v>
      </c>
      <c r="I271" s="206" t="s">
        <v>489</v>
      </c>
      <c r="J271" s="207">
        <f>SUM(J272:J274)</f>
        <v>35000</v>
      </c>
      <c r="K271" s="207">
        <f t="shared" ref="K271:L271" si="101">SUM(K272:K274)</f>
        <v>43750</v>
      </c>
      <c r="L271" s="207">
        <f t="shared" si="101"/>
        <v>41825</v>
      </c>
      <c r="M271" s="207"/>
      <c r="N271" s="208"/>
    </row>
    <row r="272" spans="1:14" ht="30" x14ac:dyDescent="0.25">
      <c r="A272" s="209"/>
      <c r="B272" s="210" t="s">
        <v>490</v>
      </c>
      <c r="C272" s="210" t="s">
        <v>6</v>
      </c>
      <c r="D272" s="210" t="s">
        <v>130</v>
      </c>
      <c r="E272" s="210"/>
      <c r="F272" s="210"/>
      <c r="G272" s="210"/>
      <c r="H272" s="210" t="s">
        <v>167</v>
      </c>
      <c r="I272" s="211" t="s">
        <v>489</v>
      </c>
      <c r="J272" s="212">
        <v>24000</v>
      </c>
      <c r="K272" s="212">
        <f>J272*1.25</f>
        <v>30000</v>
      </c>
      <c r="L272" s="212">
        <f>J272*1.195</f>
        <v>28680</v>
      </c>
      <c r="M272" s="213" t="s">
        <v>130</v>
      </c>
      <c r="N272" s="214"/>
    </row>
    <row r="273" spans="1:14" ht="30" x14ac:dyDescent="0.25">
      <c r="A273" s="209"/>
      <c r="B273" s="210" t="s">
        <v>491</v>
      </c>
      <c r="C273" s="210" t="s">
        <v>6</v>
      </c>
      <c r="D273" s="210" t="s">
        <v>130</v>
      </c>
      <c r="E273" s="210"/>
      <c r="F273" s="210"/>
      <c r="G273" s="210"/>
      <c r="H273" s="210" t="s">
        <v>167</v>
      </c>
      <c r="I273" s="211" t="s">
        <v>492</v>
      </c>
      <c r="J273" s="212">
        <v>5000</v>
      </c>
      <c r="K273" s="212">
        <f>J273*1.25</f>
        <v>6250</v>
      </c>
      <c r="L273" s="212">
        <f t="shared" ref="L273:L274" si="102">J273*1.195</f>
        <v>5975</v>
      </c>
      <c r="M273" s="213" t="s">
        <v>130</v>
      </c>
      <c r="N273" s="214"/>
    </row>
    <row r="274" spans="1:14" ht="30" x14ac:dyDescent="0.25">
      <c r="A274" s="209"/>
      <c r="B274" s="210" t="s">
        <v>493</v>
      </c>
      <c r="C274" s="210" t="s">
        <v>6</v>
      </c>
      <c r="D274" s="210" t="s">
        <v>130</v>
      </c>
      <c r="E274" s="210"/>
      <c r="F274" s="210"/>
      <c r="G274" s="210"/>
      <c r="H274" s="210" t="s">
        <v>167</v>
      </c>
      <c r="I274" s="211" t="s">
        <v>494</v>
      </c>
      <c r="J274" s="212">
        <v>6000</v>
      </c>
      <c r="K274" s="212">
        <f>J274*1.25</f>
        <v>7500</v>
      </c>
      <c r="L274" s="212">
        <f t="shared" si="102"/>
        <v>7170</v>
      </c>
      <c r="M274" s="213" t="s">
        <v>130</v>
      </c>
      <c r="N274" s="214"/>
    </row>
    <row r="275" spans="1:14" ht="32.25" customHeight="1" x14ac:dyDescent="0.25">
      <c r="A275" s="215"/>
      <c r="B275" s="216"/>
      <c r="C275" s="205"/>
      <c r="D275" s="205"/>
      <c r="E275" s="205"/>
      <c r="F275" s="205"/>
      <c r="G275" s="205"/>
      <c r="H275" s="205">
        <v>42239</v>
      </c>
      <c r="I275" s="206" t="s">
        <v>495</v>
      </c>
      <c r="J275" s="207">
        <f>SUM(J276:J277)</f>
        <v>45000</v>
      </c>
      <c r="K275" s="207">
        <f>SUM(K276:K277)</f>
        <v>56250</v>
      </c>
      <c r="L275" s="207">
        <f>SUM(L276:L277)</f>
        <v>53780</v>
      </c>
      <c r="M275" s="217"/>
      <c r="N275" s="218"/>
    </row>
    <row r="276" spans="1:14" ht="30" x14ac:dyDescent="0.25">
      <c r="A276" s="209"/>
      <c r="B276" s="210" t="s">
        <v>496</v>
      </c>
      <c r="C276" s="210" t="s">
        <v>6</v>
      </c>
      <c r="D276" s="210" t="s">
        <v>130</v>
      </c>
      <c r="E276" s="210"/>
      <c r="F276" s="210"/>
      <c r="G276" s="210"/>
      <c r="H276" s="210" t="s">
        <v>167</v>
      </c>
      <c r="I276" s="211" t="s">
        <v>497</v>
      </c>
      <c r="J276" s="212">
        <v>10000</v>
      </c>
      <c r="K276" s="212">
        <f>J276*1.25</f>
        <v>12500</v>
      </c>
      <c r="L276" s="212">
        <f>ROUND(J276*1.195,-1)</f>
        <v>11950</v>
      </c>
      <c r="M276" s="213" t="s">
        <v>130</v>
      </c>
      <c r="N276" s="214"/>
    </row>
    <row r="277" spans="1:14" ht="46.5" customHeight="1" x14ac:dyDescent="0.25">
      <c r="A277" s="209"/>
      <c r="B277" s="197" t="s">
        <v>498</v>
      </c>
      <c r="C277" s="197" t="s">
        <v>486</v>
      </c>
      <c r="D277" s="197" t="s">
        <v>478</v>
      </c>
      <c r="E277" s="197" t="s">
        <v>268</v>
      </c>
      <c r="F277" s="198" t="s">
        <v>499</v>
      </c>
      <c r="G277" s="197" t="s">
        <v>500</v>
      </c>
      <c r="H277" s="197" t="s">
        <v>167</v>
      </c>
      <c r="I277" s="199" t="s">
        <v>501</v>
      </c>
      <c r="J277" s="219">
        <v>35000</v>
      </c>
      <c r="K277" s="219">
        <f t="shared" ref="K277" si="103">J277*1.25</f>
        <v>43750</v>
      </c>
      <c r="L277" s="219">
        <f>ROUND(J277*1.195,-1)</f>
        <v>41830</v>
      </c>
      <c r="M277" s="201" t="s">
        <v>130</v>
      </c>
      <c r="N277" s="253" t="s">
        <v>502</v>
      </c>
    </row>
    <row r="278" spans="1:14" ht="31.5" customHeight="1" x14ac:dyDescent="0.25">
      <c r="A278" s="215"/>
      <c r="B278" s="216"/>
      <c r="C278" s="205"/>
      <c r="D278" s="205"/>
      <c r="E278" s="205"/>
      <c r="F278" s="205"/>
      <c r="G278" s="205"/>
      <c r="H278" s="205">
        <v>422411</v>
      </c>
      <c r="I278" s="206" t="s">
        <v>503</v>
      </c>
      <c r="J278" s="207">
        <f>SUM(J279:J279)</f>
        <v>7000</v>
      </c>
      <c r="K278" s="207">
        <f t="shared" ref="K278:L278" si="104">SUM(K279:K279)</f>
        <v>8750</v>
      </c>
      <c r="L278" s="207">
        <f t="shared" si="104"/>
        <v>8370</v>
      </c>
      <c r="M278" s="217"/>
      <c r="N278" s="234"/>
    </row>
    <row r="279" spans="1:14" ht="30" x14ac:dyDescent="0.25">
      <c r="A279" s="209"/>
      <c r="B279" s="210" t="s">
        <v>504</v>
      </c>
      <c r="C279" s="210" t="s">
        <v>6</v>
      </c>
      <c r="D279" s="210" t="s">
        <v>130</v>
      </c>
      <c r="E279" s="210"/>
      <c r="F279" s="210"/>
      <c r="G279" s="210"/>
      <c r="H279" s="210" t="s">
        <v>167</v>
      </c>
      <c r="I279" s="211" t="s">
        <v>505</v>
      </c>
      <c r="J279" s="212">
        <v>7000</v>
      </c>
      <c r="K279" s="212">
        <f>J279*1.25</f>
        <v>8750</v>
      </c>
      <c r="L279" s="212">
        <f>ROUND(J279*1.195,-1)</f>
        <v>8370</v>
      </c>
      <c r="M279" s="213" t="s">
        <v>130</v>
      </c>
      <c r="N279" s="253"/>
    </row>
    <row r="280" spans="1:14" ht="38.25" customHeight="1" x14ac:dyDescent="0.25">
      <c r="A280" s="215"/>
      <c r="B280" s="216"/>
      <c r="C280" s="205"/>
      <c r="D280" s="205"/>
      <c r="E280" s="205"/>
      <c r="F280" s="205"/>
      <c r="G280" s="205"/>
      <c r="H280" s="205">
        <v>42242</v>
      </c>
      <c r="I280" s="206" t="s">
        <v>506</v>
      </c>
      <c r="J280" s="207">
        <f>SUM(J281:J286)</f>
        <v>158000</v>
      </c>
      <c r="K280" s="207">
        <f t="shared" ref="K280:L280" si="105">SUM(K281:K286)</f>
        <v>197500</v>
      </c>
      <c r="L280" s="207">
        <f t="shared" si="105"/>
        <v>180680</v>
      </c>
      <c r="M280" s="217"/>
      <c r="N280" s="234"/>
    </row>
    <row r="281" spans="1:14" ht="33" customHeight="1" x14ac:dyDescent="0.25">
      <c r="A281" s="220"/>
      <c r="B281" s="221" t="s">
        <v>145</v>
      </c>
      <c r="C281" s="222" t="s">
        <v>6</v>
      </c>
      <c r="D281" s="222" t="s">
        <v>130</v>
      </c>
      <c r="E281" s="222"/>
      <c r="F281" s="223"/>
      <c r="G281" s="222"/>
      <c r="H281" s="222" t="s">
        <v>167</v>
      </c>
      <c r="I281" s="224" t="s">
        <v>507</v>
      </c>
      <c r="J281" s="225">
        <v>15000</v>
      </c>
      <c r="K281" s="225">
        <f>J281*1.25</f>
        <v>18750</v>
      </c>
      <c r="L281" s="225">
        <f>ROUND(J281*1.195,-1)</f>
        <v>17930</v>
      </c>
      <c r="M281" s="226"/>
      <c r="N281" s="254"/>
    </row>
    <row r="282" spans="1:14" ht="45" x14ac:dyDescent="0.25">
      <c r="A282" s="220"/>
      <c r="B282" s="221" t="s">
        <v>508</v>
      </c>
      <c r="C282" s="222" t="s">
        <v>486</v>
      </c>
      <c r="D282" s="222" t="s">
        <v>130</v>
      </c>
      <c r="E282" s="222" t="s">
        <v>268</v>
      </c>
      <c r="F282" s="223" t="s">
        <v>509</v>
      </c>
      <c r="G282" s="222" t="s">
        <v>500</v>
      </c>
      <c r="H282" s="222" t="s">
        <v>164</v>
      </c>
      <c r="I282" s="224" t="s">
        <v>510</v>
      </c>
      <c r="J282" s="225">
        <v>40000</v>
      </c>
      <c r="K282" s="225">
        <f t="shared" ref="K282:K285" si="106">J282*1.25</f>
        <v>50000</v>
      </c>
      <c r="L282" s="225">
        <f>J282</f>
        <v>40000</v>
      </c>
      <c r="M282" s="226" t="s">
        <v>130</v>
      </c>
      <c r="N282" s="254" t="s">
        <v>502</v>
      </c>
    </row>
    <row r="283" spans="1:14" ht="45" x14ac:dyDescent="0.25">
      <c r="A283" s="220"/>
      <c r="B283" s="222" t="s">
        <v>511</v>
      </c>
      <c r="C283" s="222" t="s">
        <v>486</v>
      </c>
      <c r="D283" s="222" t="s">
        <v>130</v>
      </c>
      <c r="E283" s="222" t="s">
        <v>268</v>
      </c>
      <c r="F283" s="223" t="s">
        <v>509</v>
      </c>
      <c r="G283" s="222" t="s">
        <v>500</v>
      </c>
      <c r="H283" s="222" t="s">
        <v>512</v>
      </c>
      <c r="I283" s="224" t="s">
        <v>513</v>
      </c>
      <c r="J283" s="225">
        <v>34000</v>
      </c>
      <c r="K283" s="225">
        <f t="shared" si="106"/>
        <v>42500</v>
      </c>
      <c r="L283" s="225">
        <f>J283*1.25</f>
        <v>42500</v>
      </c>
      <c r="M283" s="226" t="s">
        <v>130</v>
      </c>
      <c r="N283" s="254" t="s">
        <v>502</v>
      </c>
    </row>
    <row r="284" spans="1:14" ht="33" customHeight="1" x14ac:dyDescent="0.25">
      <c r="A284" s="220"/>
      <c r="B284" s="222" t="s">
        <v>514</v>
      </c>
      <c r="C284" s="222" t="s">
        <v>6</v>
      </c>
      <c r="D284" s="222" t="s">
        <v>130</v>
      </c>
      <c r="E284" s="222"/>
      <c r="F284" s="223"/>
      <c r="G284" s="222"/>
      <c r="H284" s="222" t="s">
        <v>512</v>
      </c>
      <c r="I284" s="224" t="s">
        <v>515</v>
      </c>
      <c r="J284" s="225">
        <v>20000</v>
      </c>
      <c r="K284" s="225">
        <f t="shared" si="106"/>
        <v>25000</v>
      </c>
      <c r="L284" s="225">
        <f t="shared" ref="L284:L285" si="107">J284*1.25</f>
        <v>25000</v>
      </c>
      <c r="M284" s="226" t="s">
        <v>130</v>
      </c>
      <c r="N284" s="254"/>
    </row>
    <row r="285" spans="1:14" ht="33.75" customHeight="1" x14ac:dyDescent="0.25">
      <c r="A285" s="220"/>
      <c r="B285" s="222" t="s">
        <v>514</v>
      </c>
      <c r="C285" s="222" t="s">
        <v>6</v>
      </c>
      <c r="D285" s="222" t="s">
        <v>130</v>
      </c>
      <c r="E285" s="222"/>
      <c r="F285" s="223"/>
      <c r="G285" s="222"/>
      <c r="H285" s="222" t="s">
        <v>512</v>
      </c>
      <c r="I285" s="224" t="s">
        <v>516</v>
      </c>
      <c r="J285" s="225">
        <v>25000</v>
      </c>
      <c r="K285" s="225">
        <f t="shared" si="106"/>
        <v>31250</v>
      </c>
      <c r="L285" s="225">
        <f t="shared" si="107"/>
        <v>31250</v>
      </c>
      <c r="M285" s="226" t="s">
        <v>130</v>
      </c>
      <c r="N285" s="254"/>
    </row>
    <row r="286" spans="1:14" ht="35.25" customHeight="1" x14ac:dyDescent="0.25">
      <c r="A286" s="220"/>
      <c r="B286" s="222" t="s">
        <v>517</v>
      </c>
      <c r="C286" s="222" t="s">
        <v>6</v>
      </c>
      <c r="D286" s="222" t="s">
        <v>478</v>
      </c>
      <c r="E286" s="222"/>
      <c r="F286" s="223"/>
      <c r="G286" s="222"/>
      <c r="H286" s="222" t="s">
        <v>164</v>
      </c>
      <c r="I286" s="224" t="s">
        <v>518</v>
      </c>
      <c r="J286" s="225">
        <f>SUM(J287:J291)</f>
        <v>24000</v>
      </c>
      <c r="K286" s="225">
        <f t="shared" ref="K286:L286" si="108">SUM(K287:K291)</f>
        <v>30000</v>
      </c>
      <c r="L286" s="225">
        <f t="shared" si="108"/>
        <v>24000</v>
      </c>
      <c r="M286" s="226" t="s">
        <v>130</v>
      </c>
      <c r="N286" s="254"/>
    </row>
    <row r="287" spans="1:14" ht="29.25" customHeight="1" x14ac:dyDescent="0.25">
      <c r="A287" s="227"/>
      <c r="B287" s="228"/>
      <c r="C287" s="228"/>
      <c r="D287" s="228"/>
      <c r="E287" s="228"/>
      <c r="F287" s="229"/>
      <c r="G287" s="228"/>
      <c r="H287" s="210"/>
      <c r="I287" s="199" t="s">
        <v>519</v>
      </c>
      <c r="J287" s="219">
        <v>5000</v>
      </c>
      <c r="K287" s="219">
        <f>J287*1.25</f>
        <v>6250</v>
      </c>
      <c r="L287" s="219">
        <v>5000</v>
      </c>
      <c r="M287" s="201"/>
      <c r="N287" s="255"/>
    </row>
    <row r="288" spans="1:14" ht="30" customHeight="1" x14ac:dyDescent="0.25">
      <c r="A288" s="227"/>
      <c r="B288" s="228"/>
      <c r="C288" s="228"/>
      <c r="D288" s="228"/>
      <c r="E288" s="228"/>
      <c r="F288" s="229"/>
      <c r="G288" s="228"/>
      <c r="H288" s="210"/>
      <c r="I288" s="199" t="s">
        <v>520</v>
      </c>
      <c r="J288" s="219">
        <v>2000</v>
      </c>
      <c r="K288" s="219">
        <f t="shared" ref="K288:K291" si="109">J288*1.25</f>
        <v>2500</v>
      </c>
      <c r="L288" s="219">
        <v>2000</v>
      </c>
      <c r="M288" s="201"/>
      <c r="N288" s="255"/>
    </row>
    <row r="289" spans="1:14" ht="30.75" customHeight="1" x14ac:dyDescent="0.25">
      <c r="A289" s="227"/>
      <c r="B289" s="228"/>
      <c r="C289" s="228"/>
      <c r="D289" s="228"/>
      <c r="E289" s="228"/>
      <c r="F289" s="229"/>
      <c r="G289" s="228"/>
      <c r="H289" s="210"/>
      <c r="I289" s="199" t="s">
        <v>521</v>
      </c>
      <c r="J289" s="219">
        <v>7000</v>
      </c>
      <c r="K289" s="219">
        <f t="shared" si="109"/>
        <v>8750</v>
      </c>
      <c r="L289" s="219">
        <v>7000</v>
      </c>
      <c r="M289" s="201"/>
      <c r="N289" s="255"/>
    </row>
    <row r="290" spans="1:14" ht="30.75" customHeight="1" x14ac:dyDescent="0.25">
      <c r="A290" s="227"/>
      <c r="B290" s="228"/>
      <c r="C290" s="228"/>
      <c r="D290" s="228"/>
      <c r="E290" s="228"/>
      <c r="F290" s="229"/>
      <c r="G290" s="228"/>
      <c r="H290" s="210"/>
      <c r="I290" s="199" t="s">
        <v>522</v>
      </c>
      <c r="J290" s="219">
        <v>2000</v>
      </c>
      <c r="K290" s="219">
        <f t="shared" si="109"/>
        <v>2500</v>
      </c>
      <c r="L290" s="219">
        <v>2000</v>
      </c>
      <c r="M290" s="201"/>
      <c r="N290" s="255"/>
    </row>
    <row r="291" spans="1:14" ht="27.75" customHeight="1" x14ac:dyDescent="0.25">
      <c r="A291" s="227"/>
      <c r="B291" s="228"/>
      <c r="C291" s="228"/>
      <c r="D291" s="228"/>
      <c r="E291" s="228"/>
      <c r="F291" s="229"/>
      <c r="G291" s="228"/>
      <c r="H291" s="210"/>
      <c r="I291" s="199" t="s">
        <v>523</v>
      </c>
      <c r="J291" s="219">
        <v>8000</v>
      </c>
      <c r="K291" s="219">
        <f t="shared" si="109"/>
        <v>10000</v>
      </c>
      <c r="L291" s="219">
        <v>8000</v>
      </c>
      <c r="M291" s="201"/>
      <c r="N291" s="255"/>
    </row>
    <row r="292" spans="1:14" ht="35.25" customHeight="1" x14ac:dyDescent="0.25">
      <c r="A292" s="230"/>
      <c r="B292" s="231"/>
      <c r="C292" s="205"/>
      <c r="D292" s="205"/>
      <c r="E292" s="205"/>
      <c r="F292" s="205"/>
      <c r="G292" s="205"/>
      <c r="H292" s="216">
        <v>42273</v>
      </c>
      <c r="I292" s="232" t="s">
        <v>524</v>
      </c>
      <c r="J292" s="233">
        <f>SUM(J293:J293)</f>
        <v>8000</v>
      </c>
      <c r="K292" s="233">
        <f t="shared" ref="K292:L292" si="110">SUM(K293:K293)</f>
        <v>10000</v>
      </c>
      <c r="L292" s="233">
        <f t="shared" si="110"/>
        <v>8000</v>
      </c>
      <c r="M292" s="233"/>
      <c r="N292" s="234"/>
    </row>
    <row r="293" spans="1:14" ht="30" x14ac:dyDescent="0.25">
      <c r="A293" s="209"/>
      <c r="B293" s="235" t="s">
        <v>525</v>
      </c>
      <c r="C293" s="210" t="s">
        <v>6</v>
      </c>
      <c r="D293" s="210" t="s">
        <v>130</v>
      </c>
      <c r="E293" s="210"/>
      <c r="F293" s="236"/>
      <c r="G293" s="210"/>
      <c r="H293" s="235" t="s">
        <v>164</v>
      </c>
      <c r="I293" s="237" t="s">
        <v>526</v>
      </c>
      <c r="J293" s="238">
        <v>8000</v>
      </c>
      <c r="K293" s="238">
        <f>J293*1.25</f>
        <v>10000</v>
      </c>
      <c r="L293" s="200">
        <f>J293</f>
        <v>8000</v>
      </c>
      <c r="M293" s="239" t="s">
        <v>130</v>
      </c>
      <c r="N293" s="253"/>
    </row>
    <row r="294" spans="1:14" ht="41.25" customHeight="1" x14ac:dyDescent="0.25">
      <c r="A294" s="215"/>
      <c r="B294" s="216"/>
      <c r="C294" s="205"/>
      <c r="D294" s="205"/>
      <c r="E294" s="205"/>
      <c r="F294" s="205"/>
      <c r="G294" s="240"/>
      <c r="H294" s="205">
        <v>42621</v>
      </c>
      <c r="I294" s="206" t="s">
        <v>527</v>
      </c>
      <c r="J294" s="207">
        <f>J295</f>
        <v>10000</v>
      </c>
      <c r="K294" s="207">
        <f t="shared" ref="K294:L294" si="111">K295</f>
        <v>12500</v>
      </c>
      <c r="L294" s="207">
        <f t="shared" si="111"/>
        <v>11950</v>
      </c>
      <c r="M294" s="207"/>
      <c r="N294" s="234"/>
    </row>
    <row r="295" spans="1:14" ht="30" x14ac:dyDescent="0.25">
      <c r="A295" s="220"/>
      <c r="B295" s="222" t="s">
        <v>528</v>
      </c>
      <c r="C295" s="222" t="s">
        <v>6</v>
      </c>
      <c r="D295" s="222" t="s">
        <v>130</v>
      </c>
      <c r="E295" s="222"/>
      <c r="F295" s="222"/>
      <c r="G295" s="222"/>
      <c r="H295" s="222"/>
      <c r="I295" s="224" t="s">
        <v>529</v>
      </c>
      <c r="J295" s="225">
        <f>SUM(J296:J296)</f>
        <v>10000</v>
      </c>
      <c r="K295" s="225">
        <f t="shared" ref="K295:L295" si="112">SUM(K296:K296)</f>
        <v>12500</v>
      </c>
      <c r="L295" s="225">
        <f t="shared" si="112"/>
        <v>11950</v>
      </c>
      <c r="M295" s="226" t="s">
        <v>130</v>
      </c>
      <c r="N295" s="254"/>
    </row>
    <row r="296" spans="1:14" ht="33" customHeight="1" x14ac:dyDescent="0.25">
      <c r="A296" s="209"/>
      <c r="B296" s="210"/>
      <c r="C296" s="210"/>
      <c r="D296" s="210"/>
      <c r="E296" s="210"/>
      <c r="F296" s="210"/>
      <c r="G296" s="210"/>
      <c r="H296" s="210" t="s">
        <v>167</v>
      </c>
      <c r="I296" s="237" t="s">
        <v>530</v>
      </c>
      <c r="J296" s="212">
        <v>10000</v>
      </c>
      <c r="K296" s="212">
        <f>J296*1.25</f>
        <v>12500</v>
      </c>
      <c r="L296" s="212">
        <f>ROUND(J296*1.195,-1)</f>
        <v>11950</v>
      </c>
      <c r="M296" s="213"/>
      <c r="N296" s="253"/>
    </row>
    <row r="297" spans="1:14" ht="31.5" customHeight="1" x14ac:dyDescent="0.25">
      <c r="A297" s="215"/>
      <c r="B297" s="205"/>
      <c r="C297" s="205"/>
      <c r="D297" s="205"/>
      <c r="E297" s="205"/>
      <c r="F297" s="241"/>
      <c r="G297" s="205"/>
      <c r="H297" s="205">
        <v>45111</v>
      </c>
      <c r="I297" s="206" t="s">
        <v>531</v>
      </c>
      <c r="J297" s="207">
        <f>J298</f>
        <v>20000</v>
      </c>
      <c r="K297" s="207">
        <f t="shared" ref="K297:L297" si="113">K298</f>
        <v>25000</v>
      </c>
      <c r="L297" s="207">
        <f t="shared" si="113"/>
        <v>23900</v>
      </c>
      <c r="M297" s="240"/>
      <c r="N297" s="256"/>
    </row>
    <row r="298" spans="1:14" ht="45" x14ac:dyDescent="0.25">
      <c r="A298" s="227"/>
      <c r="B298" s="242" t="s">
        <v>532</v>
      </c>
      <c r="C298" s="197" t="s">
        <v>6</v>
      </c>
      <c r="D298" s="197" t="s">
        <v>130</v>
      </c>
      <c r="E298" s="228"/>
      <c r="F298" s="229"/>
      <c r="G298" s="228"/>
      <c r="H298" s="228"/>
      <c r="I298" s="199" t="s">
        <v>533</v>
      </c>
      <c r="J298" s="219">
        <v>20000</v>
      </c>
      <c r="K298" s="219">
        <f>J298*1.25</f>
        <v>25000</v>
      </c>
      <c r="L298" s="219">
        <f>J298*1.195</f>
        <v>23900</v>
      </c>
      <c r="M298" s="197" t="s">
        <v>130</v>
      </c>
      <c r="N298" s="257" t="s">
        <v>153</v>
      </c>
    </row>
    <row r="299" spans="1:14" ht="30" x14ac:dyDescent="0.25">
      <c r="A299" s="215"/>
      <c r="B299" s="205"/>
      <c r="C299" s="205"/>
      <c r="D299" s="205"/>
      <c r="E299" s="205"/>
      <c r="F299" s="241"/>
      <c r="G299" s="205"/>
      <c r="H299" s="205">
        <v>451111</v>
      </c>
      <c r="I299" s="206" t="s">
        <v>534</v>
      </c>
      <c r="J299" s="207">
        <f>J300</f>
        <v>200000</v>
      </c>
      <c r="K299" s="207">
        <f t="shared" ref="K299:L299" si="114">K300</f>
        <v>250000</v>
      </c>
      <c r="L299" s="207">
        <f t="shared" si="114"/>
        <v>250000</v>
      </c>
      <c r="M299" s="240"/>
      <c r="N299" s="256"/>
    </row>
    <row r="300" spans="1:14" ht="45.75" thickBot="1" x14ac:dyDescent="0.3">
      <c r="A300" s="209"/>
      <c r="B300" s="243" t="s">
        <v>535</v>
      </c>
      <c r="C300" s="197" t="s">
        <v>486</v>
      </c>
      <c r="D300" s="197" t="s">
        <v>478</v>
      </c>
      <c r="E300" s="197" t="s">
        <v>268</v>
      </c>
      <c r="F300" s="198" t="s">
        <v>536</v>
      </c>
      <c r="G300" s="197" t="s">
        <v>487</v>
      </c>
      <c r="H300" s="197"/>
      <c r="I300" s="244" t="s">
        <v>537</v>
      </c>
      <c r="J300" s="219">
        <v>200000</v>
      </c>
      <c r="K300" s="219">
        <f>J300*1.25</f>
        <v>250000</v>
      </c>
      <c r="L300" s="219">
        <f>J300*1.25</f>
        <v>250000</v>
      </c>
      <c r="M300" s="201" t="s">
        <v>130</v>
      </c>
      <c r="N300" s="257" t="s">
        <v>153</v>
      </c>
    </row>
    <row r="301" spans="1:14" ht="30" customHeight="1" thickTop="1" thickBot="1" x14ac:dyDescent="0.3">
      <c r="A301" s="245"/>
      <c r="B301" s="246"/>
      <c r="C301" s="247"/>
      <c r="D301" s="247"/>
      <c r="E301" s="248"/>
      <c r="F301" s="247"/>
      <c r="G301" s="246"/>
      <c r="H301" s="248"/>
      <c r="I301" s="249" t="s">
        <v>538</v>
      </c>
      <c r="J301" s="250">
        <f>J299+J297+J294+J292+J280+J278+J275+J271+J266+J264+J262+J175+J174+J167+J164+J159+J147+J134+J118+J107+J104+J100+J46+J41+J35+J31+J29+J20+J16+J14+J11+J10+J8+J5</f>
        <v>4934700</v>
      </c>
      <c r="K301" s="250">
        <f>K299+K297+K294+K292+K280+K278+K275+K271+K266+K264+K262+K175+K174+K167+K164+K159+K147+K134+K118+K107+K104+K100+K46+K41+K35+K31+K29+K20+K16+K14+K11+K10+K8+K5</f>
        <v>6091235</v>
      </c>
      <c r="L301" s="250">
        <f>L299+L297+L294+L292+L280+L278+L275+L271+L266+L264+L262+L175+L174+L167+L164+L159+L147+L134+L118+L107+L104+L100+L46+L41+L35+L31+L29+L20+L16+L14+L11+L10+L8+L5</f>
        <v>4244314.166666666</v>
      </c>
      <c r="M301" s="251"/>
      <c r="N301" s="252"/>
    </row>
    <row r="302" spans="1:14" ht="52.5" customHeight="1" thickTop="1" x14ac:dyDescent="0.25"/>
    <row r="303" spans="1:14" ht="39" customHeight="1" x14ac:dyDescent="0.25">
      <c r="J303" s="258"/>
      <c r="K303" s="258"/>
      <c r="L303" s="258"/>
    </row>
  </sheetData>
  <mergeCells count="1">
    <mergeCell ref="A2:N2"/>
  </mergeCells>
  <pageMargins left="0.70866141732283472" right="0.70866141732283472" top="0.62992125984251968" bottom="0.55118110236220474" header="0.31496062992125984" footer="0.31496062992125984"/>
  <pageSetup paperSize="8" scale="70" fitToHeight="0" orientation="landscape" r:id="rId1"/>
  <headerFooter>
    <oddHeader>&amp;LUpravno vijeće
17.12.2025.&amp;CPlan nabave materijala, energije, usluga i dugotrajne nefinancijske imovine za 2026. godinu&amp;R70. sjednica 
Točka 4. dnevnog reda</oddHeader>
    <oddFooter>&amp;LNastavni zavod za javno zdravstvo Dr. Andrija Štampar&amp;C&amp;A &amp;K00-004(sk/am)&amp;R&amp;P/&amp;N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7E5-D1E2-4184-905F-E056D9A50937}">
  <sheetPr>
    <pageSetUpPr fitToPage="1"/>
  </sheetPr>
  <dimension ref="A1:N116"/>
  <sheetViews>
    <sheetView topLeftCell="A27" zoomScale="86" zoomScaleNormal="86" workbookViewId="0">
      <selection activeCell="M37" sqref="M37"/>
    </sheetView>
  </sheetViews>
  <sheetFormatPr defaultRowHeight="15" x14ac:dyDescent="0.25"/>
  <cols>
    <col min="1" max="3" width="15.7109375" style="101" customWidth="1"/>
    <col min="4" max="4" width="18" style="101" customWidth="1"/>
    <col min="5" max="6" width="15.7109375" style="101" customWidth="1"/>
    <col min="7" max="7" width="20.7109375" style="101" customWidth="1"/>
    <col min="8" max="8" width="15.7109375" style="101" customWidth="1"/>
    <col min="9" max="9" width="60.7109375" style="138" customWidth="1"/>
    <col min="10" max="12" width="15.7109375" style="159" customWidth="1"/>
    <col min="13" max="13" width="15.7109375" style="101" customWidth="1"/>
    <col min="14" max="14" width="25.7109375" style="104" customWidth="1"/>
    <col min="15" max="17" width="9.140625" style="104" customWidth="1"/>
    <col min="18" max="16384" width="9.140625" style="104"/>
  </cols>
  <sheetData>
    <row r="1" spans="1:14" s="6" customFormat="1" ht="15" customHeight="1" thickBot="1" x14ac:dyDescent="0.3">
      <c r="A1" s="1"/>
      <c r="B1" s="2"/>
      <c r="C1" s="1"/>
      <c r="D1" s="1"/>
      <c r="E1" s="1"/>
      <c r="F1" s="3"/>
      <c r="G1" s="1"/>
      <c r="H1" s="1"/>
      <c r="I1" s="8"/>
      <c r="J1" s="4" t="e">
        <f>J3-#REF!</f>
        <v>#REF!</v>
      </c>
      <c r="K1" s="4" t="e">
        <f>K3-#REF!</f>
        <v>#REF!</v>
      </c>
      <c r="L1" s="4" t="e">
        <f>L3-#REF!</f>
        <v>#REF!</v>
      </c>
      <c r="M1" s="5"/>
      <c r="N1" s="2"/>
    </row>
    <row r="2" spans="1:14" ht="24.95" customHeight="1" thickTop="1" thickBot="1" x14ac:dyDescent="0.3">
      <c r="A2" s="277" t="s">
        <v>550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</row>
    <row r="3" spans="1:14" s="6" customFormat="1" ht="15" customHeight="1" thickTop="1" thickBot="1" x14ac:dyDescent="0.3">
      <c r="A3" s="1"/>
      <c r="B3" s="2"/>
      <c r="C3" s="1"/>
      <c r="D3" s="1"/>
      <c r="E3" s="1"/>
      <c r="F3" s="3"/>
      <c r="G3" s="1"/>
      <c r="H3" s="1"/>
      <c r="I3" s="7"/>
      <c r="J3" s="4">
        <f>SUM(J15:J35)+J38+J39+J44+J45+J51+J52+J55+J58+J59+SUM(J61:J69)+SUM(J71:J73)+SUM(J75:J81)+SUM(J84:J89)+SUM(J91:J100)+SUM(J102:J105)+J41+SUM(J7:J12)+J53+J47</f>
        <v>2461360</v>
      </c>
      <c r="K3" s="4">
        <f t="shared" ref="K3:L3" si="0">SUM(K15:K35)+K38+K39+K44+K45+K51+K52+K55+K58+K59+SUM(K61:K69)+SUM(K71:K73)+SUM(K75:K81)+SUM(K84:K89)+SUM(K91:K100)+SUM(K102:K105)+K41+SUM(K7:K12)+K53+K47</f>
        <v>3076700</v>
      </c>
      <c r="L3" s="4">
        <f t="shared" si="0"/>
        <v>2164987</v>
      </c>
      <c r="M3" s="5"/>
      <c r="N3" s="2"/>
    </row>
    <row r="4" spans="1:14" s="101" customFormat="1" ht="75.75" thickTop="1" x14ac:dyDescent="0.25">
      <c r="A4" s="139" t="s">
        <v>133</v>
      </c>
      <c r="B4" s="140" t="s">
        <v>0</v>
      </c>
      <c r="C4" s="140" t="s">
        <v>1</v>
      </c>
      <c r="D4" s="140" t="s">
        <v>477</v>
      </c>
      <c r="E4" s="140" t="s">
        <v>2</v>
      </c>
      <c r="F4" s="141" t="s">
        <v>3</v>
      </c>
      <c r="G4" s="140" t="s">
        <v>243</v>
      </c>
      <c r="H4" s="140" t="s">
        <v>244</v>
      </c>
      <c r="I4" s="142" t="s">
        <v>4</v>
      </c>
      <c r="J4" s="143" t="s">
        <v>310</v>
      </c>
      <c r="K4" s="143" t="s">
        <v>245</v>
      </c>
      <c r="L4" s="143" t="s">
        <v>237</v>
      </c>
      <c r="M4" s="143" t="s">
        <v>127</v>
      </c>
      <c r="N4" s="144" t="s">
        <v>128</v>
      </c>
    </row>
    <row r="5" spans="1:14" s="101" customFormat="1" ht="34.5" customHeight="1" x14ac:dyDescent="0.25">
      <c r="A5" s="160"/>
      <c r="B5" s="20"/>
      <c r="C5" s="20"/>
      <c r="D5" s="20"/>
      <c r="E5" s="20"/>
      <c r="F5" s="161"/>
      <c r="G5" s="20"/>
      <c r="H5" s="27">
        <v>3224236</v>
      </c>
      <c r="I5" s="28" t="s">
        <v>51</v>
      </c>
      <c r="J5" s="169">
        <f>J6</f>
        <v>57500</v>
      </c>
      <c r="K5" s="169">
        <f t="shared" ref="K5:L5" si="1">K6</f>
        <v>71875</v>
      </c>
      <c r="L5" s="169">
        <f t="shared" si="1"/>
        <v>57500</v>
      </c>
      <c r="M5" s="162"/>
      <c r="N5" s="24"/>
    </row>
    <row r="6" spans="1:14" s="101" customFormat="1" ht="34.5" customHeight="1" x14ac:dyDescent="0.25">
      <c r="A6" s="163" t="s">
        <v>464</v>
      </c>
      <c r="B6" s="49" t="s">
        <v>191</v>
      </c>
      <c r="C6" s="49" t="s">
        <v>7</v>
      </c>
      <c r="D6" s="49" t="s">
        <v>478</v>
      </c>
      <c r="E6" s="49" t="s">
        <v>81</v>
      </c>
      <c r="F6" s="50"/>
      <c r="G6" s="49" t="s">
        <v>12</v>
      </c>
      <c r="H6" s="42">
        <v>3224236</v>
      </c>
      <c r="I6" s="43" t="s">
        <v>52</v>
      </c>
      <c r="J6" s="44">
        <f>SUM(J7:J12)</f>
        <v>57500</v>
      </c>
      <c r="K6" s="44">
        <f t="shared" ref="K6:L6" si="2">SUM(K7:K12)</f>
        <v>71875</v>
      </c>
      <c r="L6" s="44">
        <f t="shared" si="2"/>
        <v>57500</v>
      </c>
      <c r="M6" s="164" t="s">
        <v>130</v>
      </c>
      <c r="N6" s="165"/>
    </row>
    <row r="7" spans="1:14" s="101" customFormat="1" ht="38.25" customHeight="1" x14ac:dyDescent="0.25">
      <c r="A7" s="166"/>
      <c r="B7" s="55"/>
      <c r="C7" s="55"/>
      <c r="D7" s="55"/>
      <c r="E7" s="55"/>
      <c r="F7" s="55"/>
      <c r="G7" s="55"/>
      <c r="H7" s="45"/>
      <c r="I7" s="13" t="s">
        <v>123</v>
      </c>
      <c r="J7" s="46">
        <v>13000</v>
      </c>
      <c r="K7" s="170">
        <f>J7*1.25</f>
        <v>16250</v>
      </c>
      <c r="L7" s="170">
        <f>J7</f>
        <v>13000</v>
      </c>
      <c r="M7" s="167"/>
      <c r="N7" s="168"/>
    </row>
    <row r="8" spans="1:14" s="101" customFormat="1" ht="46.5" customHeight="1" x14ac:dyDescent="0.25">
      <c r="A8" s="166"/>
      <c r="B8" s="55"/>
      <c r="C8" s="55"/>
      <c r="D8" s="55"/>
      <c r="E8" s="55"/>
      <c r="F8" s="55"/>
      <c r="G8" s="55"/>
      <c r="H8" s="45"/>
      <c r="I8" s="13" t="s">
        <v>124</v>
      </c>
      <c r="J8" s="46">
        <v>16000</v>
      </c>
      <c r="K8" s="170">
        <f t="shared" ref="K8:K12" si="3">J8*1.25</f>
        <v>20000</v>
      </c>
      <c r="L8" s="170">
        <f t="shared" ref="L8:L12" si="4">J8</f>
        <v>16000</v>
      </c>
      <c r="M8" s="167"/>
      <c r="N8" s="168"/>
    </row>
    <row r="9" spans="1:14" s="101" customFormat="1" ht="48.75" customHeight="1" x14ac:dyDescent="0.25">
      <c r="A9" s="166"/>
      <c r="B9" s="55"/>
      <c r="C9" s="55"/>
      <c r="D9" s="55"/>
      <c r="E9" s="55"/>
      <c r="F9" s="55"/>
      <c r="G9" s="55"/>
      <c r="H9" s="45"/>
      <c r="I9" s="13" t="s">
        <v>84</v>
      </c>
      <c r="J9" s="46">
        <v>6300</v>
      </c>
      <c r="K9" s="170">
        <f t="shared" si="3"/>
        <v>7875</v>
      </c>
      <c r="L9" s="170">
        <f t="shared" si="4"/>
        <v>6300</v>
      </c>
      <c r="M9" s="167"/>
      <c r="N9" s="168"/>
    </row>
    <row r="10" spans="1:14" s="101" customFormat="1" ht="33.75" customHeight="1" x14ac:dyDescent="0.25">
      <c r="A10" s="166"/>
      <c r="B10" s="55"/>
      <c r="C10" s="55"/>
      <c r="D10" s="55"/>
      <c r="E10" s="55"/>
      <c r="F10" s="55"/>
      <c r="G10" s="55"/>
      <c r="H10" s="45"/>
      <c r="I10" s="13" t="s">
        <v>85</v>
      </c>
      <c r="J10" s="46">
        <v>9500</v>
      </c>
      <c r="K10" s="170">
        <f t="shared" si="3"/>
        <v>11875</v>
      </c>
      <c r="L10" s="170">
        <f t="shared" si="4"/>
        <v>9500</v>
      </c>
      <c r="M10" s="167"/>
      <c r="N10" s="168"/>
    </row>
    <row r="11" spans="1:14" s="101" customFormat="1" ht="27" customHeight="1" x14ac:dyDescent="0.25">
      <c r="A11" s="166"/>
      <c r="B11" s="55"/>
      <c r="C11" s="55"/>
      <c r="D11" s="55"/>
      <c r="E11" s="55"/>
      <c r="F11" s="55"/>
      <c r="G11" s="55"/>
      <c r="H11" s="45"/>
      <c r="I11" s="13" t="s">
        <v>53</v>
      </c>
      <c r="J11" s="46">
        <v>9000</v>
      </c>
      <c r="K11" s="170">
        <f t="shared" si="3"/>
        <v>11250</v>
      </c>
      <c r="L11" s="170">
        <f t="shared" si="4"/>
        <v>9000</v>
      </c>
      <c r="M11" s="167"/>
      <c r="N11" s="168"/>
    </row>
    <row r="12" spans="1:14" s="101" customFormat="1" ht="35.25" customHeight="1" x14ac:dyDescent="0.25">
      <c r="A12" s="166"/>
      <c r="B12" s="55"/>
      <c r="C12" s="55"/>
      <c r="D12" s="55"/>
      <c r="E12" s="55"/>
      <c r="F12" s="55"/>
      <c r="G12" s="55"/>
      <c r="H12" s="45"/>
      <c r="I12" s="13" t="s">
        <v>192</v>
      </c>
      <c r="J12" s="46">
        <v>3700</v>
      </c>
      <c r="K12" s="170">
        <f t="shared" si="3"/>
        <v>4625</v>
      </c>
      <c r="L12" s="170">
        <f t="shared" si="4"/>
        <v>3700</v>
      </c>
      <c r="M12" s="167"/>
      <c r="N12" s="168"/>
    </row>
    <row r="13" spans="1:14" s="175" customFormat="1" ht="35.25" customHeight="1" x14ac:dyDescent="0.25">
      <c r="A13" s="160"/>
      <c r="B13" s="26"/>
      <c r="C13" s="26"/>
      <c r="D13" s="26"/>
      <c r="E13" s="26"/>
      <c r="F13" s="26"/>
      <c r="G13" s="26"/>
      <c r="H13" s="27">
        <v>32322</v>
      </c>
      <c r="I13" s="28" t="s">
        <v>65</v>
      </c>
      <c r="J13" s="29">
        <f>J14</f>
        <v>191150</v>
      </c>
      <c r="K13" s="29">
        <f t="shared" ref="K13:L13" si="5">K14</f>
        <v>238937.5</v>
      </c>
      <c r="L13" s="29">
        <f t="shared" si="5"/>
        <v>191150</v>
      </c>
      <c r="M13" s="162"/>
      <c r="N13" s="24"/>
    </row>
    <row r="14" spans="1:14" ht="45" customHeight="1" x14ac:dyDescent="0.25">
      <c r="A14" s="80" t="s">
        <v>407</v>
      </c>
      <c r="B14" s="49" t="s">
        <v>100</v>
      </c>
      <c r="C14" s="49" t="s">
        <v>7</v>
      </c>
      <c r="D14" s="49" t="s">
        <v>478</v>
      </c>
      <c r="E14" s="49" t="s">
        <v>81</v>
      </c>
      <c r="F14" s="50"/>
      <c r="G14" s="49" t="s">
        <v>12</v>
      </c>
      <c r="H14" s="42">
        <v>32322</v>
      </c>
      <c r="I14" s="43" t="s">
        <v>168</v>
      </c>
      <c r="J14" s="81">
        <f>SUM(J15:J35)</f>
        <v>191150</v>
      </c>
      <c r="K14" s="81">
        <f t="shared" ref="K14:L14" si="6">SUM(K15:K35)</f>
        <v>238937.5</v>
      </c>
      <c r="L14" s="81">
        <f t="shared" si="6"/>
        <v>191150</v>
      </c>
      <c r="M14" s="53" t="s">
        <v>130</v>
      </c>
      <c r="N14" s="145"/>
    </row>
    <row r="15" spans="1:14" ht="45" customHeight="1" x14ac:dyDescent="0.25">
      <c r="A15" s="85"/>
      <c r="B15" s="55"/>
      <c r="C15" s="55"/>
      <c r="D15" s="55"/>
      <c r="E15" s="55"/>
      <c r="F15" s="55"/>
      <c r="G15" s="55"/>
      <c r="H15" s="55"/>
      <c r="I15" s="13" t="s">
        <v>408</v>
      </c>
      <c r="J15" s="46">
        <v>31500</v>
      </c>
      <c r="K15" s="46">
        <f t="shared" ref="K15:K35" si="7">J15*1.25</f>
        <v>39375</v>
      </c>
      <c r="L15" s="46">
        <f>J15</f>
        <v>31500</v>
      </c>
      <c r="M15" s="62"/>
      <c r="N15" s="146"/>
    </row>
    <row r="16" spans="1:14" ht="45" customHeight="1" x14ac:dyDescent="0.25">
      <c r="A16" s="85"/>
      <c r="B16" s="55"/>
      <c r="C16" s="55"/>
      <c r="D16" s="55"/>
      <c r="E16" s="55"/>
      <c r="F16" s="55"/>
      <c r="G16" s="55"/>
      <c r="H16" s="55"/>
      <c r="I16" s="13" t="s">
        <v>409</v>
      </c>
      <c r="J16" s="46">
        <v>50000</v>
      </c>
      <c r="K16" s="46">
        <f t="shared" si="7"/>
        <v>62500</v>
      </c>
      <c r="L16" s="46">
        <f t="shared" ref="L16:L35" si="8">J16</f>
        <v>50000</v>
      </c>
      <c r="M16" s="62"/>
      <c r="N16" s="146"/>
    </row>
    <row r="17" spans="1:14" ht="45" customHeight="1" x14ac:dyDescent="0.25">
      <c r="A17" s="85"/>
      <c r="B17" s="55"/>
      <c r="C17" s="55"/>
      <c r="D17" s="55"/>
      <c r="E17" s="55"/>
      <c r="F17" s="55"/>
      <c r="G17" s="55"/>
      <c r="H17" s="55"/>
      <c r="I17" s="13" t="s">
        <v>410</v>
      </c>
      <c r="J17" s="46">
        <v>10000</v>
      </c>
      <c r="K17" s="46">
        <f t="shared" si="7"/>
        <v>12500</v>
      </c>
      <c r="L17" s="46">
        <f t="shared" si="8"/>
        <v>10000</v>
      </c>
      <c r="M17" s="62"/>
      <c r="N17" s="146"/>
    </row>
    <row r="18" spans="1:14" ht="45" customHeight="1" x14ac:dyDescent="0.25">
      <c r="A18" s="85"/>
      <c r="B18" s="55"/>
      <c r="C18" s="55"/>
      <c r="D18" s="55"/>
      <c r="E18" s="55"/>
      <c r="F18" s="55"/>
      <c r="G18" s="55"/>
      <c r="H18" s="55"/>
      <c r="I18" s="13" t="s">
        <v>411</v>
      </c>
      <c r="J18" s="46">
        <v>12500</v>
      </c>
      <c r="K18" s="46">
        <f t="shared" si="7"/>
        <v>15625</v>
      </c>
      <c r="L18" s="46">
        <f t="shared" si="8"/>
        <v>12500</v>
      </c>
      <c r="M18" s="62"/>
      <c r="N18" s="146"/>
    </row>
    <row r="19" spans="1:14" ht="45" customHeight="1" x14ac:dyDescent="0.25">
      <c r="A19" s="85"/>
      <c r="B19" s="55"/>
      <c r="C19" s="55"/>
      <c r="D19" s="55"/>
      <c r="E19" s="55"/>
      <c r="F19" s="55"/>
      <c r="G19" s="55"/>
      <c r="H19" s="55"/>
      <c r="I19" s="13" t="s">
        <v>412</v>
      </c>
      <c r="J19" s="46">
        <v>2850</v>
      </c>
      <c r="K19" s="46">
        <f t="shared" si="7"/>
        <v>3562.5</v>
      </c>
      <c r="L19" s="46">
        <f t="shared" si="8"/>
        <v>2850</v>
      </c>
      <c r="M19" s="62"/>
      <c r="N19" s="146"/>
    </row>
    <row r="20" spans="1:14" ht="45" customHeight="1" x14ac:dyDescent="0.25">
      <c r="A20" s="85"/>
      <c r="B20" s="55"/>
      <c r="C20" s="55"/>
      <c r="D20" s="55"/>
      <c r="E20" s="55"/>
      <c r="F20" s="55"/>
      <c r="G20" s="55"/>
      <c r="H20" s="55"/>
      <c r="I20" s="13" t="s">
        <v>413</v>
      </c>
      <c r="J20" s="46">
        <v>5000</v>
      </c>
      <c r="K20" s="46">
        <f t="shared" si="7"/>
        <v>6250</v>
      </c>
      <c r="L20" s="46">
        <f t="shared" si="8"/>
        <v>5000</v>
      </c>
      <c r="M20" s="62"/>
      <c r="N20" s="146"/>
    </row>
    <row r="21" spans="1:14" ht="45" customHeight="1" x14ac:dyDescent="0.25">
      <c r="A21" s="85"/>
      <c r="B21" s="55"/>
      <c r="C21" s="55"/>
      <c r="D21" s="55"/>
      <c r="E21" s="55"/>
      <c r="F21" s="55"/>
      <c r="G21" s="55"/>
      <c r="H21" s="55"/>
      <c r="I21" s="13" t="s">
        <v>414</v>
      </c>
      <c r="J21" s="46">
        <v>750</v>
      </c>
      <c r="K21" s="46">
        <f t="shared" si="7"/>
        <v>937.5</v>
      </c>
      <c r="L21" s="46">
        <f t="shared" si="8"/>
        <v>750</v>
      </c>
      <c r="M21" s="62"/>
      <c r="N21" s="146"/>
    </row>
    <row r="22" spans="1:14" ht="45" customHeight="1" x14ac:dyDescent="0.25">
      <c r="A22" s="85"/>
      <c r="B22" s="55"/>
      <c r="C22" s="55"/>
      <c r="D22" s="55"/>
      <c r="E22" s="55"/>
      <c r="F22" s="55"/>
      <c r="G22" s="55"/>
      <c r="H22" s="55"/>
      <c r="I22" s="13" t="s">
        <v>415</v>
      </c>
      <c r="J22" s="46">
        <v>900</v>
      </c>
      <c r="K22" s="46">
        <f t="shared" si="7"/>
        <v>1125</v>
      </c>
      <c r="L22" s="46">
        <f t="shared" si="8"/>
        <v>900</v>
      </c>
      <c r="M22" s="62"/>
      <c r="N22" s="146"/>
    </row>
    <row r="23" spans="1:14" ht="45" customHeight="1" x14ac:dyDescent="0.25">
      <c r="A23" s="85"/>
      <c r="B23" s="55"/>
      <c r="C23" s="55"/>
      <c r="D23" s="55"/>
      <c r="E23" s="55"/>
      <c r="F23" s="55"/>
      <c r="G23" s="55"/>
      <c r="H23" s="55"/>
      <c r="I23" s="86" t="s">
        <v>416</v>
      </c>
      <c r="J23" s="46">
        <v>2000</v>
      </c>
      <c r="K23" s="46">
        <f t="shared" si="7"/>
        <v>2500</v>
      </c>
      <c r="L23" s="46">
        <f t="shared" si="8"/>
        <v>2000</v>
      </c>
      <c r="M23" s="62"/>
      <c r="N23" s="146"/>
    </row>
    <row r="24" spans="1:14" ht="45" customHeight="1" x14ac:dyDescent="0.25">
      <c r="A24" s="85"/>
      <c r="B24" s="55"/>
      <c r="C24" s="55"/>
      <c r="D24" s="55"/>
      <c r="E24" s="55"/>
      <c r="F24" s="55"/>
      <c r="G24" s="55"/>
      <c r="H24" s="55"/>
      <c r="I24" s="86" t="s">
        <v>417</v>
      </c>
      <c r="J24" s="46">
        <v>1000</v>
      </c>
      <c r="K24" s="46">
        <f t="shared" si="7"/>
        <v>1250</v>
      </c>
      <c r="L24" s="46">
        <f t="shared" si="8"/>
        <v>1000</v>
      </c>
      <c r="M24" s="62"/>
      <c r="N24" s="146"/>
    </row>
    <row r="25" spans="1:14" ht="45" customHeight="1" x14ac:dyDescent="0.25">
      <c r="A25" s="85"/>
      <c r="B25" s="55"/>
      <c r="C25" s="55"/>
      <c r="D25" s="55"/>
      <c r="E25" s="55"/>
      <c r="F25" s="55"/>
      <c r="G25" s="55"/>
      <c r="H25" s="55"/>
      <c r="I25" s="86" t="s">
        <v>418</v>
      </c>
      <c r="J25" s="46">
        <v>27500</v>
      </c>
      <c r="K25" s="46">
        <f t="shared" si="7"/>
        <v>34375</v>
      </c>
      <c r="L25" s="46">
        <f t="shared" si="8"/>
        <v>27500</v>
      </c>
      <c r="M25" s="62"/>
      <c r="N25" s="146"/>
    </row>
    <row r="26" spans="1:14" ht="45" customHeight="1" x14ac:dyDescent="0.25">
      <c r="A26" s="85"/>
      <c r="B26" s="55"/>
      <c r="C26" s="55"/>
      <c r="D26" s="55"/>
      <c r="E26" s="55"/>
      <c r="F26" s="55"/>
      <c r="G26" s="55"/>
      <c r="H26" s="55"/>
      <c r="I26" s="13" t="s">
        <v>419</v>
      </c>
      <c r="J26" s="46">
        <v>5000</v>
      </c>
      <c r="K26" s="46">
        <f t="shared" si="7"/>
        <v>6250</v>
      </c>
      <c r="L26" s="46">
        <f t="shared" si="8"/>
        <v>5000</v>
      </c>
      <c r="M26" s="62"/>
      <c r="N26" s="146"/>
    </row>
    <row r="27" spans="1:14" ht="45" customHeight="1" x14ac:dyDescent="0.25">
      <c r="A27" s="85"/>
      <c r="B27" s="55"/>
      <c r="C27" s="55"/>
      <c r="D27" s="55"/>
      <c r="E27" s="55"/>
      <c r="F27" s="55"/>
      <c r="G27" s="55"/>
      <c r="H27" s="55"/>
      <c r="I27" s="86" t="s">
        <v>420</v>
      </c>
      <c r="J27" s="46">
        <v>2050</v>
      </c>
      <c r="K27" s="46">
        <f t="shared" si="7"/>
        <v>2562.5</v>
      </c>
      <c r="L27" s="46">
        <f t="shared" si="8"/>
        <v>2050</v>
      </c>
      <c r="M27" s="62"/>
      <c r="N27" s="146"/>
    </row>
    <row r="28" spans="1:14" ht="45" customHeight="1" x14ac:dyDescent="0.25">
      <c r="A28" s="85"/>
      <c r="B28" s="55"/>
      <c r="C28" s="55"/>
      <c r="D28" s="55"/>
      <c r="E28" s="55"/>
      <c r="F28" s="55"/>
      <c r="G28" s="55"/>
      <c r="H28" s="55"/>
      <c r="I28" s="13" t="s">
        <v>421</v>
      </c>
      <c r="J28" s="46">
        <v>23000</v>
      </c>
      <c r="K28" s="46">
        <f t="shared" si="7"/>
        <v>28750</v>
      </c>
      <c r="L28" s="46">
        <f t="shared" si="8"/>
        <v>23000</v>
      </c>
      <c r="M28" s="62"/>
      <c r="N28" s="146"/>
    </row>
    <row r="29" spans="1:14" ht="45" customHeight="1" x14ac:dyDescent="0.25">
      <c r="A29" s="85"/>
      <c r="B29" s="55"/>
      <c r="C29" s="55"/>
      <c r="D29" s="55"/>
      <c r="E29" s="55"/>
      <c r="F29" s="55"/>
      <c r="G29" s="55"/>
      <c r="H29" s="55"/>
      <c r="I29" s="86" t="s">
        <v>424</v>
      </c>
      <c r="J29" s="46">
        <v>2000</v>
      </c>
      <c r="K29" s="46">
        <f t="shared" si="7"/>
        <v>2500</v>
      </c>
      <c r="L29" s="46">
        <f t="shared" si="8"/>
        <v>2000</v>
      </c>
      <c r="M29" s="46"/>
      <c r="N29" s="146"/>
    </row>
    <row r="30" spans="1:14" ht="45" customHeight="1" x14ac:dyDescent="0.25">
      <c r="A30" s="85"/>
      <c r="B30" s="55"/>
      <c r="C30" s="55"/>
      <c r="D30" s="55"/>
      <c r="E30" s="55"/>
      <c r="F30" s="55"/>
      <c r="G30" s="55"/>
      <c r="H30" s="55"/>
      <c r="I30" s="86" t="s">
        <v>425</v>
      </c>
      <c r="J30" s="46">
        <v>4000</v>
      </c>
      <c r="K30" s="46">
        <f t="shared" si="7"/>
        <v>5000</v>
      </c>
      <c r="L30" s="46">
        <f t="shared" si="8"/>
        <v>4000</v>
      </c>
      <c r="M30" s="46"/>
      <c r="N30" s="146"/>
    </row>
    <row r="31" spans="1:14" ht="45" customHeight="1" x14ac:dyDescent="0.25">
      <c r="A31" s="85"/>
      <c r="B31" s="55"/>
      <c r="C31" s="55"/>
      <c r="D31" s="55"/>
      <c r="E31" s="55"/>
      <c r="F31" s="55"/>
      <c r="G31" s="55"/>
      <c r="H31" s="55"/>
      <c r="I31" s="86" t="s">
        <v>426</v>
      </c>
      <c r="J31" s="46">
        <v>4000</v>
      </c>
      <c r="K31" s="46">
        <f t="shared" si="7"/>
        <v>5000</v>
      </c>
      <c r="L31" s="46">
        <f t="shared" si="8"/>
        <v>4000</v>
      </c>
      <c r="M31" s="46"/>
      <c r="N31" s="146"/>
    </row>
    <row r="32" spans="1:14" ht="45" customHeight="1" x14ac:dyDescent="0.25">
      <c r="A32" s="85"/>
      <c r="B32" s="55"/>
      <c r="C32" s="55"/>
      <c r="D32" s="55"/>
      <c r="E32" s="55"/>
      <c r="F32" s="55"/>
      <c r="G32" s="55"/>
      <c r="H32" s="55"/>
      <c r="I32" s="86" t="s">
        <v>427</v>
      </c>
      <c r="J32" s="46">
        <v>200</v>
      </c>
      <c r="K32" s="46">
        <f t="shared" si="7"/>
        <v>250</v>
      </c>
      <c r="L32" s="46">
        <f t="shared" si="8"/>
        <v>200</v>
      </c>
      <c r="M32" s="46"/>
      <c r="N32" s="146"/>
    </row>
    <row r="33" spans="1:14" ht="45" customHeight="1" x14ac:dyDescent="0.25">
      <c r="A33" s="85"/>
      <c r="B33" s="55"/>
      <c r="C33" s="55"/>
      <c r="D33" s="55"/>
      <c r="E33" s="55"/>
      <c r="F33" s="55"/>
      <c r="G33" s="55"/>
      <c r="H33" s="55"/>
      <c r="I33" s="86" t="s">
        <v>428</v>
      </c>
      <c r="J33" s="46">
        <v>1850</v>
      </c>
      <c r="K33" s="46">
        <f t="shared" si="7"/>
        <v>2312.5</v>
      </c>
      <c r="L33" s="46">
        <f t="shared" si="8"/>
        <v>1850</v>
      </c>
      <c r="M33" s="46"/>
      <c r="N33" s="146"/>
    </row>
    <row r="34" spans="1:14" ht="45" customHeight="1" x14ac:dyDescent="0.25">
      <c r="A34" s="85"/>
      <c r="B34" s="55"/>
      <c r="C34" s="55"/>
      <c r="D34" s="55"/>
      <c r="E34" s="55"/>
      <c r="F34" s="55"/>
      <c r="G34" s="55"/>
      <c r="H34" s="55"/>
      <c r="I34" s="13" t="s">
        <v>429</v>
      </c>
      <c r="J34" s="46">
        <v>1500</v>
      </c>
      <c r="K34" s="46">
        <f t="shared" si="7"/>
        <v>1875</v>
      </c>
      <c r="L34" s="46">
        <f t="shared" si="8"/>
        <v>1500</v>
      </c>
      <c r="M34" s="46"/>
      <c r="N34" s="146"/>
    </row>
    <row r="35" spans="1:14" ht="45" customHeight="1" x14ac:dyDescent="0.25">
      <c r="A35" s="85"/>
      <c r="B35" s="55"/>
      <c r="C35" s="55"/>
      <c r="D35" s="55"/>
      <c r="E35" s="55"/>
      <c r="F35" s="55"/>
      <c r="G35" s="55"/>
      <c r="H35" s="55"/>
      <c r="I35" s="13" t="s">
        <v>432</v>
      </c>
      <c r="J35" s="46">
        <v>3550</v>
      </c>
      <c r="K35" s="46">
        <f t="shared" si="7"/>
        <v>4437.5</v>
      </c>
      <c r="L35" s="46">
        <f t="shared" si="8"/>
        <v>3550</v>
      </c>
      <c r="M35" s="46"/>
      <c r="N35" s="146"/>
    </row>
    <row r="36" spans="1:14" ht="45" customHeight="1" x14ac:dyDescent="0.25">
      <c r="A36" s="25"/>
      <c r="B36" s="26"/>
      <c r="C36" s="26"/>
      <c r="D36" s="26"/>
      <c r="E36" s="26"/>
      <c r="F36" s="26"/>
      <c r="G36" s="26"/>
      <c r="H36" s="27">
        <v>3234</v>
      </c>
      <c r="I36" s="28" t="s">
        <v>70</v>
      </c>
      <c r="J36" s="29">
        <f>J37</f>
        <v>124500</v>
      </c>
      <c r="K36" s="29">
        <f t="shared" ref="K36:L36" si="9">K37</f>
        <v>155625</v>
      </c>
      <c r="L36" s="29">
        <f t="shared" si="9"/>
        <v>148777.5</v>
      </c>
      <c r="M36" s="29"/>
      <c r="N36" s="31"/>
    </row>
    <row r="37" spans="1:14" ht="45" customHeight="1" x14ac:dyDescent="0.25">
      <c r="A37" s="47" t="s">
        <v>435</v>
      </c>
      <c r="B37" s="49" t="s">
        <v>434</v>
      </c>
      <c r="C37" s="49" t="s">
        <v>7</v>
      </c>
      <c r="D37" s="49" t="s">
        <v>478</v>
      </c>
      <c r="E37" s="49" t="s">
        <v>81</v>
      </c>
      <c r="F37" s="49"/>
      <c r="G37" s="49" t="s">
        <v>12</v>
      </c>
      <c r="H37" s="42">
        <v>32342</v>
      </c>
      <c r="I37" s="43" t="s">
        <v>436</v>
      </c>
      <c r="J37" s="44">
        <f>SUM(J38:J39)</f>
        <v>124500</v>
      </c>
      <c r="K37" s="44">
        <f t="shared" ref="K37:L37" si="10">SUM(K38:K39)</f>
        <v>155625</v>
      </c>
      <c r="L37" s="44">
        <f t="shared" si="10"/>
        <v>148777.5</v>
      </c>
      <c r="M37" s="53" t="s">
        <v>130</v>
      </c>
      <c r="N37" s="54"/>
    </row>
    <row r="38" spans="1:14" ht="45" customHeight="1" x14ac:dyDescent="0.25">
      <c r="A38" s="9"/>
      <c r="B38" s="10"/>
      <c r="C38" s="10"/>
      <c r="D38" s="10"/>
      <c r="E38" s="10"/>
      <c r="F38" s="10"/>
      <c r="G38" s="10"/>
      <c r="H38" s="12"/>
      <c r="I38" s="18" t="s">
        <v>437</v>
      </c>
      <c r="J38" s="14">
        <v>116500</v>
      </c>
      <c r="K38" s="14">
        <f t="shared" ref="K38:K39" si="11">J38*1.25</f>
        <v>145625</v>
      </c>
      <c r="L38" s="46">
        <f>J38*1.195</f>
        <v>139217.5</v>
      </c>
      <c r="M38" s="38"/>
      <c r="N38" s="58"/>
    </row>
    <row r="39" spans="1:14" ht="45" customHeight="1" x14ac:dyDescent="0.25">
      <c r="A39" s="33"/>
      <c r="B39" s="34"/>
      <c r="C39" s="34"/>
      <c r="D39" s="34"/>
      <c r="E39" s="34"/>
      <c r="F39" s="34"/>
      <c r="G39" s="34"/>
      <c r="H39" s="36"/>
      <c r="I39" s="18" t="s">
        <v>438</v>
      </c>
      <c r="J39" s="46">
        <v>8000</v>
      </c>
      <c r="K39" s="14">
        <f t="shared" si="11"/>
        <v>10000</v>
      </c>
      <c r="L39" s="46">
        <f>J39*1.195</f>
        <v>9560</v>
      </c>
      <c r="M39" s="38"/>
      <c r="N39" s="58"/>
    </row>
    <row r="40" spans="1:14" ht="45" customHeight="1" x14ac:dyDescent="0.25">
      <c r="A40" s="25"/>
      <c r="B40" s="26"/>
      <c r="C40" s="26"/>
      <c r="D40" s="26"/>
      <c r="E40" s="26"/>
      <c r="F40" s="26"/>
      <c r="G40" s="26"/>
      <c r="H40" s="27">
        <v>3235</v>
      </c>
      <c r="I40" s="28" t="s">
        <v>114</v>
      </c>
      <c r="J40" s="29">
        <f>J41+J42</f>
        <v>809360</v>
      </c>
      <c r="K40" s="29">
        <f t="shared" ref="K40:L40" si="12">K41+K42</f>
        <v>1011700</v>
      </c>
      <c r="L40" s="29">
        <f t="shared" si="12"/>
        <v>225020</v>
      </c>
      <c r="M40" s="29"/>
      <c r="N40" s="31"/>
    </row>
    <row r="41" spans="1:14" ht="45" customHeight="1" x14ac:dyDescent="0.25">
      <c r="A41" s="65" t="s">
        <v>455</v>
      </c>
      <c r="B41" s="66" t="s">
        <v>456</v>
      </c>
      <c r="C41" s="66" t="s">
        <v>7</v>
      </c>
      <c r="D41" s="66" t="s">
        <v>478</v>
      </c>
      <c r="E41" s="66" t="s">
        <v>8</v>
      </c>
      <c r="F41" s="66"/>
      <c r="G41" s="66" t="s">
        <v>457</v>
      </c>
      <c r="H41" s="67">
        <v>32355</v>
      </c>
      <c r="I41" s="68" t="s">
        <v>458</v>
      </c>
      <c r="J41" s="69">
        <v>785360</v>
      </c>
      <c r="K41" s="69">
        <v>981700</v>
      </c>
      <c r="L41" s="69">
        <v>196340</v>
      </c>
      <c r="M41" s="70" t="s">
        <v>130</v>
      </c>
      <c r="N41" s="71"/>
    </row>
    <row r="42" spans="1:14" ht="45" customHeight="1" x14ac:dyDescent="0.25">
      <c r="A42" s="65"/>
      <c r="B42" s="66"/>
      <c r="C42" s="66"/>
      <c r="D42" s="66"/>
      <c r="E42" s="66"/>
      <c r="F42" s="66"/>
      <c r="G42" s="66"/>
      <c r="H42" s="67">
        <v>32354</v>
      </c>
      <c r="I42" s="68" t="s">
        <v>137</v>
      </c>
      <c r="J42" s="69">
        <f>J43</f>
        <v>24000</v>
      </c>
      <c r="K42" s="69">
        <f t="shared" ref="K42:L42" si="13">K43</f>
        <v>30000</v>
      </c>
      <c r="L42" s="69">
        <f t="shared" si="13"/>
        <v>28680</v>
      </c>
      <c r="M42" s="69"/>
      <c r="N42" s="71"/>
    </row>
    <row r="43" spans="1:14" ht="45" customHeight="1" x14ac:dyDescent="0.25">
      <c r="A43" s="47" t="s">
        <v>439</v>
      </c>
      <c r="B43" s="49" t="s">
        <v>440</v>
      </c>
      <c r="C43" s="49" t="s">
        <v>7</v>
      </c>
      <c r="D43" s="49" t="s">
        <v>478</v>
      </c>
      <c r="E43" s="49" t="s">
        <v>81</v>
      </c>
      <c r="F43" s="49"/>
      <c r="G43" s="49" t="s">
        <v>12</v>
      </c>
      <c r="H43" s="42"/>
      <c r="I43" s="43" t="s">
        <v>441</v>
      </c>
      <c r="J43" s="44">
        <f>SUM(J44:J45)</f>
        <v>24000</v>
      </c>
      <c r="K43" s="44">
        <f t="shared" ref="K43:L43" si="14">SUM(K44:K45)</f>
        <v>30000</v>
      </c>
      <c r="L43" s="44">
        <f t="shared" si="14"/>
        <v>28680</v>
      </c>
      <c r="M43" s="53" t="s">
        <v>130</v>
      </c>
      <c r="N43" s="54"/>
    </row>
    <row r="44" spans="1:14" ht="45" customHeight="1" x14ac:dyDescent="0.25">
      <c r="A44" s="9"/>
      <c r="B44" s="10"/>
      <c r="C44" s="12"/>
      <c r="D44" s="12"/>
      <c r="E44" s="12"/>
      <c r="F44" s="112"/>
      <c r="G44" s="12"/>
      <c r="H44" s="12"/>
      <c r="I44" s="100" t="s">
        <v>442</v>
      </c>
      <c r="J44" s="14">
        <v>20000</v>
      </c>
      <c r="K44" s="46">
        <f>J44*1.25</f>
        <v>25000</v>
      </c>
      <c r="L44" s="46">
        <f>J44*1.195</f>
        <v>23900</v>
      </c>
      <c r="M44" s="38"/>
      <c r="N44" s="58"/>
    </row>
    <row r="45" spans="1:14" ht="45" customHeight="1" x14ac:dyDescent="0.25">
      <c r="A45" s="60"/>
      <c r="B45" s="55"/>
      <c r="C45" s="55"/>
      <c r="D45" s="55"/>
      <c r="E45" s="55"/>
      <c r="F45" s="55"/>
      <c r="G45" s="55"/>
      <c r="H45" s="45"/>
      <c r="I45" s="13" t="s">
        <v>443</v>
      </c>
      <c r="J45" s="46">
        <v>4000</v>
      </c>
      <c r="K45" s="46">
        <f>J45*1.25</f>
        <v>5000</v>
      </c>
      <c r="L45" s="46">
        <f>J45*1.195</f>
        <v>4780</v>
      </c>
      <c r="M45" s="38"/>
      <c r="N45" s="58"/>
    </row>
    <row r="46" spans="1:14" ht="45" customHeight="1" x14ac:dyDescent="0.25">
      <c r="A46" s="184"/>
      <c r="B46" s="185"/>
      <c r="C46" s="185"/>
      <c r="D46" s="185"/>
      <c r="E46" s="185"/>
      <c r="F46" s="185"/>
      <c r="G46" s="185"/>
      <c r="H46" s="186">
        <v>32369</v>
      </c>
      <c r="I46" s="187" t="s">
        <v>473</v>
      </c>
      <c r="J46" s="188">
        <f>J47</f>
        <v>70000</v>
      </c>
      <c r="K46" s="188">
        <f t="shared" ref="K46:L46" si="15">K47</f>
        <v>87500</v>
      </c>
      <c r="L46" s="188">
        <f t="shared" si="15"/>
        <v>87500</v>
      </c>
      <c r="M46" s="189"/>
      <c r="N46" s="190"/>
    </row>
    <row r="47" spans="1:14" ht="75" x14ac:dyDescent="0.25">
      <c r="A47" s="176"/>
      <c r="B47" s="177" t="s">
        <v>474</v>
      </c>
      <c r="C47" s="177" t="s">
        <v>475</v>
      </c>
      <c r="D47" s="177" t="s">
        <v>130</v>
      </c>
      <c r="E47" s="177" t="s">
        <v>81</v>
      </c>
      <c r="F47" s="178"/>
      <c r="G47" s="177"/>
      <c r="H47" s="179">
        <v>323691</v>
      </c>
      <c r="I47" s="180" t="s">
        <v>476</v>
      </c>
      <c r="J47" s="181">
        <v>70000</v>
      </c>
      <c r="K47" s="181">
        <f>J47*1.25</f>
        <v>87500</v>
      </c>
      <c r="L47" s="181">
        <f>J47*1.25</f>
        <v>87500</v>
      </c>
      <c r="M47" s="182" t="s">
        <v>130</v>
      </c>
      <c r="N47" s="183"/>
    </row>
    <row r="48" spans="1:14" ht="45" customHeight="1" x14ac:dyDescent="0.25">
      <c r="A48" s="25"/>
      <c r="B48" s="26"/>
      <c r="C48" s="26"/>
      <c r="D48" s="26"/>
      <c r="E48" s="26"/>
      <c r="F48" s="26"/>
      <c r="G48" s="26"/>
      <c r="H48" s="27">
        <v>3238</v>
      </c>
      <c r="I48" s="28" t="s">
        <v>159</v>
      </c>
      <c r="J48" s="29">
        <f>J49</f>
        <v>165000</v>
      </c>
      <c r="K48" s="29">
        <f t="shared" ref="K48:L49" si="16">K49</f>
        <v>206250</v>
      </c>
      <c r="L48" s="29">
        <f t="shared" si="16"/>
        <v>165000</v>
      </c>
      <c r="M48" s="29"/>
      <c r="N48" s="31"/>
    </row>
    <row r="49" spans="1:14" ht="45" customHeight="1" x14ac:dyDescent="0.25">
      <c r="A49" s="65"/>
      <c r="B49" s="66"/>
      <c r="C49" s="66"/>
      <c r="D49" s="66"/>
      <c r="E49" s="66"/>
      <c r="F49" s="66"/>
      <c r="G49" s="66"/>
      <c r="H49" s="67">
        <v>32389</v>
      </c>
      <c r="I49" s="68" t="s">
        <v>160</v>
      </c>
      <c r="J49" s="69">
        <f>J50</f>
        <v>165000</v>
      </c>
      <c r="K49" s="69">
        <f t="shared" si="16"/>
        <v>206250</v>
      </c>
      <c r="L49" s="69">
        <f t="shared" si="16"/>
        <v>165000</v>
      </c>
      <c r="M49" s="69"/>
      <c r="N49" s="71"/>
    </row>
    <row r="50" spans="1:14" ht="45" customHeight="1" x14ac:dyDescent="0.25">
      <c r="A50" s="124" t="s">
        <v>444</v>
      </c>
      <c r="B50" s="125" t="s">
        <v>445</v>
      </c>
      <c r="C50" s="125" t="s">
        <v>7</v>
      </c>
      <c r="D50" s="125" t="s">
        <v>478</v>
      </c>
      <c r="E50" s="125" t="s">
        <v>81</v>
      </c>
      <c r="F50" s="147"/>
      <c r="G50" s="125" t="s">
        <v>12</v>
      </c>
      <c r="H50" s="126">
        <v>32389</v>
      </c>
      <c r="I50" s="127" t="s">
        <v>446</v>
      </c>
      <c r="J50" s="148">
        <f>SUM(J51:J52)</f>
        <v>165000</v>
      </c>
      <c r="K50" s="148">
        <f t="shared" ref="K50:L50" si="17">SUM(K51:K52)</f>
        <v>206250</v>
      </c>
      <c r="L50" s="148">
        <f t="shared" si="17"/>
        <v>165000</v>
      </c>
      <c r="M50" s="129" t="s">
        <v>130</v>
      </c>
      <c r="N50" s="130"/>
    </row>
    <row r="51" spans="1:14" ht="45" customHeight="1" x14ac:dyDescent="0.25">
      <c r="A51" s="33"/>
      <c r="B51" s="55"/>
      <c r="C51" s="55"/>
      <c r="D51" s="55"/>
      <c r="E51" s="55"/>
      <c r="F51" s="61"/>
      <c r="G51" s="55"/>
      <c r="H51" s="45"/>
      <c r="I51" s="13" t="s">
        <v>447</v>
      </c>
      <c r="J51" s="83">
        <v>41000</v>
      </c>
      <c r="K51" s="46">
        <f>J51*1.25</f>
        <v>51250</v>
      </c>
      <c r="L51" s="46">
        <f>J51</f>
        <v>41000</v>
      </c>
      <c r="M51" s="38"/>
      <c r="N51" s="58"/>
    </row>
    <row r="52" spans="1:14" ht="45" customHeight="1" x14ac:dyDescent="0.25">
      <c r="A52" s="33"/>
      <c r="B52" s="55"/>
      <c r="C52" s="55"/>
      <c r="D52" s="55"/>
      <c r="E52" s="55"/>
      <c r="F52" s="61"/>
      <c r="G52" s="55"/>
      <c r="H52" s="45"/>
      <c r="I52" s="13" t="s">
        <v>448</v>
      </c>
      <c r="J52" s="83">
        <v>124000</v>
      </c>
      <c r="K52" s="46">
        <f>J52*1.25</f>
        <v>155000</v>
      </c>
      <c r="L52" s="46">
        <f>J52</f>
        <v>124000</v>
      </c>
      <c r="M52" s="38"/>
      <c r="N52" s="58"/>
    </row>
    <row r="53" spans="1:14" ht="45" customHeight="1" x14ac:dyDescent="0.25">
      <c r="A53" s="25" t="s">
        <v>468</v>
      </c>
      <c r="B53" s="26" t="s">
        <v>108</v>
      </c>
      <c r="C53" s="26" t="s">
        <v>7</v>
      </c>
      <c r="D53" s="26" t="s">
        <v>130</v>
      </c>
      <c r="E53" s="26" t="s">
        <v>81</v>
      </c>
      <c r="F53" s="98"/>
      <c r="G53" s="26" t="s">
        <v>12</v>
      </c>
      <c r="H53" s="27">
        <v>32396</v>
      </c>
      <c r="I53" s="28" t="s">
        <v>77</v>
      </c>
      <c r="J53" s="29">
        <v>94500</v>
      </c>
      <c r="K53" s="29">
        <f>J53*1.25</f>
        <v>118125</v>
      </c>
      <c r="L53" s="29">
        <f>J53*1.195</f>
        <v>112927.5</v>
      </c>
      <c r="M53" s="30" t="s">
        <v>130</v>
      </c>
      <c r="N53" s="31"/>
    </row>
    <row r="54" spans="1:14" ht="45" customHeight="1" x14ac:dyDescent="0.25">
      <c r="A54" s="25"/>
      <c r="B54" s="26"/>
      <c r="C54" s="26"/>
      <c r="D54" s="26"/>
      <c r="E54" s="26"/>
      <c r="F54" s="26"/>
      <c r="G54" s="26"/>
      <c r="H54" s="27">
        <v>32399</v>
      </c>
      <c r="I54" s="28" t="s">
        <v>152</v>
      </c>
      <c r="J54" s="29">
        <f>J55</f>
        <v>4100</v>
      </c>
      <c r="K54" s="29">
        <f t="shared" ref="K54:L54" si="18">K55</f>
        <v>5125</v>
      </c>
      <c r="L54" s="29">
        <f t="shared" si="18"/>
        <v>4899.5</v>
      </c>
      <c r="M54" s="29"/>
      <c r="N54" s="31"/>
    </row>
    <row r="55" spans="1:14" ht="45" customHeight="1" x14ac:dyDescent="0.25">
      <c r="A55" s="9" t="s">
        <v>449</v>
      </c>
      <c r="B55" s="10" t="s">
        <v>450</v>
      </c>
      <c r="C55" s="10" t="s">
        <v>6</v>
      </c>
      <c r="D55" s="10" t="s">
        <v>130</v>
      </c>
      <c r="E55" s="10"/>
      <c r="F55" s="10"/>
      <c r="G55" s="10"/>
      <c r="H55" s="12">
        <v>323997</v>
      </c>
      <c r="I55" s="18" t="s">
        <v>451</v>
      </c>
      <c r="J55" s="14">
        <v>4100</v>
      </c>
      <c r="K55" s="46">
        <f>J55*1.25</f>
        <v>5125</v>
      </c>
      <c r="L55" s="46">
        <f>J55*1.195</f>
        <v>4899.5</v>
      </c>
      <c r="M55" s="57" t="s">
        <v>130</v>
      </c>
      <c r="N55" s="58"/>
    </row>
    <row r="56" spans="1:14" ht="45" customHeight="1" x14ac:dyDescent="0.25">
      <c r="A56" s="25"/>
      <c r="B56" s="26"/>
      <c r="C56" s="26"/>
      <c r="D56" s="26"/>
      <c r="E56" s="26"/>
      <c r="F56" s="26"/>
      <c r="G56" s="26"/>
      <c r="H56" s="27">
        <v>32513</v>
      </c>
      <c r="I56" s="28" t="s">
        <v>293</v>
      </c>
      <c r="J56" s="29">
        <f>J57+J60+J70+J74+J82+J101</f>
        <v>945250</v>
      </c>
      <c r="K56" s="29">
        <f t="shared" ref="K56:L56" si="19">K57+K60+K70+K74+K82+K101</f>
        <v>1181562.5</v>
      </c>
      <c r="L56" s="29">
        <f t="shared" si="19"/>
        <v>1172212.5</v>
      </c>
      <c r="M56" s="30"/>
      <c r="N56" s="78"/>
    </row>
    <row r="57" spans="1:14" ht="45" customHeight="1" x14ac:dyDescent="0.25">
      <c r="A57" s="65" t="s">
        <v>352</v>
      </c>
      <c r="B57" s="66" t="s">
        <v>90</v>
      </c>
      <c r="C57" s="66" t="s">
        <v>7</v>
      </c>
      <c r="D57" s="66" t="s">
        <v>478</v>
      </c>
      <c r="E57" s="66" t="s">
        <v>81</v>
      </c>
      <c r="F57" s="66"/>
      <c r="G57" s="66" t="s">
        <v>12</v>
      </c>
      <c r="H57" s="67">
        <v>3251304</v>
      </c>
      <c r="I57" s="68" t="s">
        <v>353</v>
      </c>
      <c r="J57" s="69">
        <f>SUM(J58:J59)</f>
        <v>32500</v>
      </c>
      <c r="K57" s="69">
        <f t="shared" ref="K57:L57" si="20">SUM(K58:K59)</f>
        <v>40625</v>
      </c>
      <c r="L57" s="69">
        <f t="shared" si="20"/>
        <v>40625</v>
      </c>
      <c r="M57" s="149" t="s">
        <v>130</v>
      </c>
      <c r="N57" s="150"/>
    </row>
    <row r="58" spans="1:14" ht="45" customHeight="1" x14ac:dyDescent="0.25">
      <c r="A58" s="60"/>
      <c r="B58" s="55"/>
      <c r="C58" s="55"/>
      <c r="D58" s="55"/>
      <c r="E58" s="55"/>
      <c r="F58" s="55"/>
      <c r="G58" s="55"/>
      <c r="H58" s="45"/>
      <c r="I58" s="13" t="s">
        <v>354</v>
      </c>
      <c r="J58" s="46">
        <v>29700</v>
      </c>
      <c r="K58" s="14">
        <f>J58*1.25</f>
        <v>37125</v>
      </c>
      <c r="L58" s="14">
        <f>J58*1.25</f>
        <v>37125</v>
      </c>
      <c r="M58" s="15"/>
      <c r="N58" s="64"/>
    </row>
    <row r="59" spans="1:14" ht="45" customHeight="1" x14ac:dyDescent="0.25">
      <c r="A59" s="9"/>
      <c r="B59" s="10"/>
      <c r="C59" s="10"/>
      <c r="D59" s="10"/>
      <c r="E59" s="10"/>
      <c r="F59" s="10"/>
      <c r="G59" s="10"/>
      <c r="H59" s="12"/>
      <c r="I59" s="18" t="s">
        <v>355</v>
      </c>
      <c r="J59" s="46">
        <v>2800</v>
      </c>
      <c r="K59" s="14">
        <f>J59*1.25</f>
        <v>3500</v>
      </c>
      <c r="L59" s="14">
        <f>J59*1.25</f>
        <v>3500</v>
      </c>
      <c r="M59" s="15"/>
      <c r="N59" s="64"/>
    </row>
    <row r="60" spans="1:14" ht="45" customHeight="1" x14ac:dyDescent="0.25">
      <c r="A60" s="65" t="s">
        <v>356</v>
      </c>
      <c r="B60" s="66" t="s">
        <v>230</v>
      </c>
      <c r="C60" s="66" t="s">
        <v>7</v>
      </c>
      <c r="D60" s="66" t="s">
        <v>478</v>
      </c>
      <c r="E60" s="66" t="s">
        <v>81</v>
      </c>
      <c r="F60" s="115"/>
      <c r="G60" s="66" t="s">
        <v>12</v>
      </c>
      <c r="H60" s="67">
        <v>3251306</v>
      </c>
      <c r="I60" s="68" t="s">
        <v>296</v>
      </c>
      <c r="J60" s="69">
        <f>SUM(J61:J69)</f>
        <v>132500</v>
      </c>
      <c r="K60" s="69">
        <f t="shared" ref="K60:L60" si="21">SUM(K61:K69)</f>
        <v>165625</v>
      </c>
      <c r="L60" s="69">
        <f t="shared" si="21"/>
        <v>165625</v>
      </c>
      <c r="M60" s="70" t="s">
        <v>130</v>
      </c>
      <c r="N60" s="71"/>
    </row>
    <row r="61" spans="1:14" ht="45" customHeight="1" x14ac:dyDescent="0.25">
      <c r="A61" s="9"/>
      <c r="B61" s="10"/>
      <c r="C61" s="10"/>
      <c r="D61" s="10"/>
      <c r="E61" s="10"/>
      <c r="F61" s="10"/>
      <c r="G61" s="10"/>
      <c r="H61" s="12"/>
      <c r="I61" s="18" t="s">
        <v>357</v>
      </c>
      <c r="J61" s="14">
        <v>47000</v>
      </c>
      <c r="K61" s="46">
        <f>J61*1.25</f>
        <v>58750</v>
      </c>
      <c r="L61" s="46">
        <f>J61*1.25</f>
        <v>58750</v>
      </c>
      <c r="M61" s="57"/>
      <c r="N61" s="58"/>
    </row>
    <row r="62" spans="1:14" ht="45" customHeight="1" x14ac:dyDescent="0.25">
      <c r="A62" s="9"/>
      <c r="B62" s="10"/>
      <c r="C62" s="10"/>
      <c r="D62" s="10"/>
      <c r="E62" s="10"/>
      <c r="F62" s="10"/>
      <c r="G62" s="10"/>
      <c r="H62" s="12"/>
      <c r="I62" s="18" t="s">
        <v>358</v>
      </c>
      <c r="J62" s="14">
        <v>9000</v>
      </c>
      <c r="K62" s="46">
        <f t="shared" ref="K62:K69" si="22">J62*1.25</f>
        <v>11250</v>
      </c>
      <c r="L62" s="46">
        <f t="shared" ref="L62:L69" si="23">J62*1.25</f>
        <v>11250</v>
      </c>
      <c r="M62" s="15"/>
      <c r="N62" s="64"/>
    </row>
    <row r="63" spans="1:14" ht="45" customHeight="1" x14ac:dyDescent="0.25">
      <c r="A63" s="9"/>
      <c r="B63" s="10"/>
      <c r="C63" s="10"/>
      <c r="D63" s="10"/>
      <c r="E63" s="10"/>
      <c r="F63" s="10"/>
      <c r="G63" s="10"/>
      <c r="H63" s="12"/>
      <c r="I63" s="18" t="s">
        <v>359</v>
      </c>
      <c r="J63" s="14">
        <v>3600</v>
      </c>
      <c r="K63" s="46">
        <f t="shared" si="22"/>
        <v>4500</v>
      </c>
      <c r="L63" s="46">
        <f t="shared" si="23"/>
        <v>4500</v>
      </c>
      <c r="M63" s="15"/>
      <c r="N63" s="64"/>
    </row>
    <row r="64" spans="1:14" ht="45" customHeight="1" x14ac:dyDescent="0.25">
      <c r="A64" s="9"/>
      <c r="B64" s="10"/>
      <c r="C64" s="10"/>
      <c r="D64" s="10"/>
      <c r="E64" s="10"/>
      <c r="F64" s="10"/>
      <c r="G64" s="10"/>
      <c r="H64" s="12"/>
      <c r="I64" s="18" t="s">
        <v>360</v>
      </c>
      <c r="J64" s="14">
        <v>700</v>
      </c>
      <c r="K64" s="46">
        <f t="shared" si="22"/>
        <v>875</v>
      </c>
      <c r="L64" s="46">
        <f t="shared" si="23"/>
        <v>875</v>
      </c>
      <c r="M64" s="15"/>
      <c r="N64" s="64"/>
    </row>
    <row r="65" spans="1:14" ht="45" customHeight="1" x14ac:dyDescent="0.25">
      <c r="A65" s="9"/>
      <c r="B65" s="10"/>
      <c r="C65" s="10"/>
      <c r="D65" s="10"/>
      <c r="E65" s="10"/>
      <c r="F65" s="10"/>
      <c r="G65" s="10"/>
      <c r="H65" s="12"/>
      <c r="I65" s="18" t="s">
        <v>361</v>
      </c>
      <c r="J65" s="14">
        <v>48000</v>
      </c>
      <c r="K65" s="46">
        <f t="shared" si="22"/>
        <v>60000</v>
      </c>
      <c r="L65" s="46">
        <f t="shared" si="23"/>
        <v>60000</v>
      </c>
      <c r="M65" s="15"/>
      <c r="N65" s="64"/>
    </row>
    <row r="66" spans="1:14" ht="45" customHeight="1" x14ac:dyDescent="0.25">
      <c r="A66" s="9"/>
      <c r="B66" s="10"/>
      <c r="C66" s="10"/>
      <c r="D66" s="10"/>
      <c r="E66" s="10"/>
      <c r="F66" s="10"/>
      <c r="G66" s="10"/>
      <c r="H66" s="12"/>
      <c r="I66" s="18" t="s">
        <v>362</v>
      </c>
      <c r="J66" s="14">
        <v>4000</v>
      </c>
      <c r="K66" s="46">
        <f t="shared" si="22"/>
        <v>5000</v>
      </c>
      <c r="L66" s="46">
        <f t="shared" si="23"/>
        <v>5000</v>
      </c>
      <c r="M66" s="15"/>
      <c r="N66" s="64"/>
    </row>
    <row r="67" spans="1:14" ht="45" customHeight="1" x14ac:dyDescent="0.25">
      <c r="A67" s="9"/>
      <c r="B67" s="10"/>
      <c r="C67" s="10"/>
      <c r="D67" s="10"/>
      <c r="E67" s="10"/>
      <c r="F67" s="10"/>
      <c r="G67" s="10"/>
      <c r="H67" s="12"/>
      <c r="I67" s="18" t="s">
        <v>363</v>
      </c>
      <c r="J67" s="14">
        <v>1300</v>
      </c>
      <c r="K67" s="46">
        <f t="shared" si="22"/>
        <v>1625</v>
      </c>
      <c r="L67" s="46">
        <f t="shared" si="23"/>
        <v>1625</v>
      </c>
      <c r="M67" s="15"/>
      <c r="N67" s="64"/>
    </row>
    <row r="68" spans="1:14" ht="45" customHeight="1" x14ac:dyDescent="0.25">
      <c r="A68" s="9"/>
      <c r="B68" s="10"/>
      <c r="C68" s="10"/>
      <c r="D68" s="10"/>
      <c r="E68" s="10"/>
      <c r="F68" s="10"/>
      <c r="G68" s="10"/>
      <c r="H68" s="12"/>
      <c r="I68" s="18" t="s">
        <v>254</v>
      </c>
      <c r="J68" s="14">
        <v>4600</v>
      </c>
      <c r="K68" s="46">
        <f t="shared" si="22"/>
        <v>5750</v>
      </c>
      <c r="L68" s="46">
        <f t="shared" si="23"/>
        <v>5750</v>
      </c>
      <c r="M68" s="15"/>
      <c r="N68" s="64"/>
    </row>
    <row r="69" spans="1:14" ht="45" customHeight="1" x14ac:dyDescent="0.25">
      <c r="A69" s="9"/>
      <c r="B69" s="10"/>
      <c r="C69" s="12"/>
      <c r="D69" s="12"/>
      <c r="E69" s="12"/>
      <c r="F69" s="12"/>
      <c r="G69" s="12"/>
      <c r="H69" s="12"/>
      <c r="I69" s="18" t="s">
        <v>255</v>
      </c>
      <c r="J69" s="14">
        <v>14300</v>
      </c>
      <c r="K69" s="46">
        <f t="shared" si="22"/>
        <v>17875</v>
      </c>
      <c r="L69" s="46">
        <f t="shared" si="23"/>
        <v>17875</v>
      </c>
      <c r="M69" s="57"/>
      <c r="N69" s="58"/>
    </row>
    <row r="70" spans="1:14" ht="45" customHeight="1" x14ac:dyDescent="0.25">
      <c r="A70" s="65" t="s">
        <v>364</v>
      </c>
      <c r="B70" s="66" t="s">
        <v>365</v>
      </c>
      <c r="C70" s="66" t="s">
        <v>7</v>
      </c>
      <c r="D70" s="66" t="s">
        <v>478</v>
      </c>
      <c r="E70" s="66" t="s">
        <v>81</v>
      </c>
      <c r="F70" s="115"/>
      <c r="G70" s="66" t="s">
        <v>12</v>
      </c>
      <c r="H70" s="67">
        <v>3251310</v>
      </c>
      <c r="I70" s="68" t="s">
        <v>366</v>
      </c>
      <c r="J70" s="69">
        <f>SUM(J71:J73)</f>
        <v>31500</v>
      </c>
      <c r="K70" s="69">
        <f t="shared" ref="K70:L70" si="24">SUM(K71:K73)</f>
        <v>39375</v>
      </c>
      <c r="L70" s="69">
        <f t="shared" si="24"/>
        <v>31500</v>
      </c>
      <c r="M70" s="70" t="s">
        <v>130</v>
      </c>
      <c r="N70" s="71"/>
    </row>
    <row r="71" spans="1:14" ht="45" customHeight="1" x14ac:dyDescent="0.25">
      <c r="A71" s="9"/>
      <c r="B71" s="10"/>
      <c r="C71" s="12"/>
      <c r="D71" s="12"/>
      <c r="E71" s="12"/>
      <c r="F71" s="12"/>
      <c r="G71" s="12"/>
      <c r="H71" s="12"/>
      <c r="I71" s="84" t="s">
        <v>367</v>
      </c>
      <c r="J71" s="14">
        <v>2500</v>
      </c>
      <c r="K71" s="46">
        <f>J71*1.25</f>
        <v>3125</v>
      </c>
      <c r="L71" s="46">
        <f>J71</f>
        <v>2500</v>
      </c>
      <c r="M71" s="57"/>
      <c r="N71" s="58"/>
    </row>
    <row r="72" spans="1:14" ht="45" customHeight="1" x14ac:dyDescent="0.25">
      <c r="A72" s="9"/>
      <c r="B72" s="10"/>
      <c r="C72" s="12"/>
      <c r="D72" s="12"/>
      <c r="E72" s="12"/>
      <c r="F72" s="12"/>
      <c r="G72" s="12"/>
      <c r="H72" s="12"/>
      <c r="I72" s="84" t="s">
        <v>368</v>
      </c>
      <c r="J72" s="14">
        <v>3000</v>
      </c>
      <c r="K72" s="46">
        <f t="shared" ref="K72:K73" si="25">J72*1.25</f>
        <v>3750</v>
      </c>
      <c r="L72" s="46">
        <f t="shared" ref="L72:L73" si="26">J72</f>
        <v>3000</v>
      </c>
      <c r="M72" s="57"/>
      <c r="N72" s="58"/>
    </row>
    <row r="73" spans="1:14" ht="45" customHeight="1" x14ac:dyDescent="0.25">
      <c r="A73" s="9"/>
      <c r="B73" s="10"/>
      <c r="C73" s="12"/>
      <c r="D73" s="12"/>
      <c r="E73" s="12"/>
      <c r="F73" s="12"/>
      <c r="G73" s="12"/>
      <c r="H73" s="12"/>
      <c r="I73" s="84" t="s">
        <v>369</v>
      </c>
      <c r="J73" s="14">
        <v>26000</v>
      </c>
      <c r="K73" s="46">
        <f t="shared" si="25"/>
        <v>32500</v>
      </c>
      <c r="L73" s="46">
        <f t="shared" si="26"/>
        <v>26000</v>
      </c>
      <c r="M73" s="57"/>
      <c r="N73" s="58"/>
    </row>
    <row r="74" spans="1:14" ht="45" customHeight="1" x14ac:dyDescent="0.25">
      <c r="A74" s="65" t="s">
        <v>370</v>
      </c>
      <c r="B74" s="66" t="s">
        <v>371</v>
      </c>
      <c r="C74" s="66" t="s">
        <v>7</v>
      </c>
      <c r="D74" s="66" t="s">
        <v>478</v>
      </c>
      <c r="E74" s="66" t="s">
        <v>81</v>
      </c>
      <c r="F74" s="66"/>
      <c r="G74" s="66" t="s">
        <v>12</v>
      </c>
      <c r="H74" s="67">
        <v>3251311</v>
      </c>
      <c r="I74" s="68" t="s">
        <v>372</v>
      </c>
      <c r="J74" s="69">
        <f>SUM(J75:J81)</f>
        <v>127500</v>
      </c>
      <c r="K74" s="69">
        <f t="shared" ref="K74:L74" si="27">SUM(K75:K81)</f>
        <v>159375</v>
      </c>
      <c r="L74" s="69">
        <f t="shared" si="27"/>
        <v>157900</v>
      </c>
      <c r="M74" s="70" t="s">
        <v>130</v>
      </c>
      <c r="N74" s="71"/>
    </row>
    <row r="75" spans="1:14" ht="45" customHeight="1" x14ac:dyDescent="0.25">
      <c r="A75" s="9"/>
      <c r="B75" s="10"/>
      <c r="C75" s="10"/>
      <c r="D75" s="10"/>
      <c r="E75" s="10"/>
      <c r="F75" s="10"/>
      <c r="G75" s="10"/>
      <c r="H75" s="12"/>
      <c r="I75" s="13" t="s">
        <v>373</v>
      </c>
      <c r="J75" s="46">
        <v>14000</v>
      </c>
      <c r="K75" s="46">
        <f>J75*1.25</f>
        <v>17500</v>
      </c>
      <c r="L75" s="46">
        <f>J75*1.25</f>
        <v>17500</v>
      </c>
      <c r="M75" s="57"/>
      <c r="N75" s="58"/>
    </row>
    <row r="76" spans="1:14" ht="45" customHeight="1" x14ac:dyDescent="0.25">
      <c r="A76" s="9"/>
      <c r="B76" s="10"/>
      <c r="C76" s="10"/>
      <c r="D76" s="10"/>
      <c r="E76" s="10"/>
      <c r="F76" s="10"/>
      <c r="G76" s="10"/>
      <c r="H76" s="12"/>
      <c r="I76" s="13" t="s">
        <v>374</v>
      </c>
      <c r="J76" s="46">
        <v>44000</v>
      </c>
      <c r="K76" s="46">
        <f t="shared" ref="K76:K81" si="28">J76*1.25</f>
        <v>55000</v>
      </c>
      <c r="L76" s="46">
        <f t="shared" ref="L76:L81" si="29">J76*1.25</f>
        <v>55000</v>
      </c>
      <c r="M76" s="57"/>
      <c r="N76" s="58"/>
    </row>
    <row r="77" spans="1:14" ht="45" customHeight="1" x14ac:dyDescent="0.25">
      <c r="A77" s="9"/>
      <c r="B77" s="10"/>
      <c r="C77" s="10"/>
      <c r="D77" s="10"/>
      <c r="E77" s="10"/>
      <c r="F77" s="10"/>
      <c r="G77" s="10"/>
      <c r="H77" s="12"/>
      <c r="I77" s="13" t="s">
        <v>375</v>
      </c>
      <c r="J77" s="46">
        <v>42000</v>
      </c>
      <c r="K77" s="46">
        <f t="shared" si="28"/>
        <v>52500</v>
      </c>
      <c r="L77" s="46">
        <f t="shared" si="29"/>
        <v>52500</v>
      </c>
      <c r="M77" s="57"/>
      <c r="N77" s="58"/>
    </row>
    <row r="78" spans="1:14" ht="45" customHeight="1" x14ac:dyDescent="0.25">
      <c r="A78" s="9"/>
      <c r="B78" s="10"/>
      <c r="C78" s="10"/>
      <c r="D78" s="10"/>
      <c r="E78" s="10"/>
      <c r="F78" s="10"/>
      <c r="G78" s="10"/>
      <c r="H78" s="12"/>
      <c r="I78" s="13" t="s">
        <v>376</v>
      </c>
      <c r="J78" s="46">
        <v>5900</v>
      </c>
      <c r="K78" s="46">
        <f t="shared" si="28"/>
        <v>7375</v>
      </c>
      <c r="L78" s="46">
        <f>J78</f>
        <v>5900</v>
      </c>
      <c r="M78" s="57"/>
      <c r="N78" s="58"/>
    </row>
    <row r="79" spans="1:14" ht="45" customHeight="1" x14ac:dyDescent="0.25">
      <c r="A79" s="9"/>
      <c r="B79" s="10"/>
      <c r="C79" s="10"/>
      <c r="D79" s="10"/>
      <c r="E79" s="10"/>
      <c r="F79" s="10"/>
      <c r="G79" s="10"/>
      <c r="H79" s="12"/>
      <c r="I79" s="13" t="s">
        <v>377</v>
      </c>
      <c r="J79" s="46">
        <v>11000</v>
      </c>
      <c r="K79" s="46">
        <f t="shared" si="28"/>
        <v>13750</v>
      </c>
      <c r="L79" s="46">
        <f t="shared" si="29"/>
        <v>13750</v>
      </c>
      <c r="M79" s="57"/>
      <c r="N79" s="58"/>
    </row>
    <row r="80" spans="1:14" ht="33" customHeight="1" x14ac:dyDescent="0.25">
      <c r="A80" s="9"/>
      <c r="B80" s="10"/>
      <c r="C80" s="10"/>
      <c r="D80" s="10"/>
      <c r="E80" s="10"/>
      <c r="F80" s="10"/>
      <c r="G80" s="10"/>
      <c r="H80" s="12"/>
      <c r="I80" s="13" t="s">
        <v>398</v>
      </c>
      <c r="J80" s="46">
        <v>7400</v>
      </c>
      <c r="K80" s="46">
        <f t="shared" si="28"/>
        <v>9250</v>
      </c>
      <c r="L80" s="46">
        <f t="shared" si="29"/>
        <v>9250</v>
      </c>
      <c r="M80" s="45"/>
      <c r="N80" s="151"/>
    </row>
    <row r="81" spans="1:14" ht="38.25" customHeight="1" x14ac:dyDescent="0.25">
      <c r="A81" s="9"/>
      <c r="B81" s="10"/>
      <c r="C81" s="10"/>
      <c r="D81" s="10"/>
      <c r="E81" s="10"/>
      <c r="F81" s="10"/>
      <c r="G81" s="10"/>
      <c r="H81" s="12"/>
      <c r="I81" s="13" t="s">
        <v>399</v>
      </c>
      <c r="J81" s="46">
        <v>3200</v>
      </c>
      <c r="K81" s="46">
        <f t="shared" si="28"/>
        <v>4000</v>
      </c>
      <c r="L81" s="46">
        <f t="shared" si="29"/>
        <v>4000</v>
      </c>
      <c r="M81" s="45"/>
      <c r="N81" s="151"/>
    </row>
    <row r="82" spans="1:14" ht="42.75" customHeight="1" x14ac:dyDescent="0.25">
      <c r="A82" s="65"/>
      <c r="B82" s="66"/>
      <c r="C82" s="66"/>
      <c r="D82" s="66"/>
      <c r="E82" s="66"/>
      <c r="F82" s="66"/>
      <c r="G82" s="66"/>
      <c r="H82" s="67">
        <v>3251333</v>
      </c>
      <c r="I82" s="68" t="s">
        <v>302</v>
      </c>
      <c r="J82" s="69">
        <f>J83+J90</f>
        <v>451250</v>
      </c>
      <c r="K82" s="69">
        <f t="shared" ref="K82:L82" si="30">K83+K90</f>
        <v>564062.5</v>
      </c>
      <c r="L82" s="69">
        <f t="shared" si="30"/>
        <v>564062.5</v>
      </c>
      <c r="M82" s="152"/>
      <c r="N82" s="153"/>
    </row>
    <row r="83" spans="1:14" ht="37.5" customHeight="1" x14ac:dyDescent="0.25">
      <c r="A83" s="47" t="s">
        <v>378</v>
      </c>
      <c r="B83" s="49" t="s">
        <v>379</v>
      </c>
      <c r="C83" s="49" t="s">
        <v>7</v>
      </c>
      <c r="D83" s="49" t="s">
        <v>478</v>
      </c>
      <c r="E83" s="49" t="s">
        <v>81</v>
      </c>
      <c r="F83" s="50"/>
      <c r="G83" s="49" t="s">
        <v>12</v>
      </c>
      <c r="H83" s="42">
        <v>3251333</v>
      </c>
      <c r="I83" s="117" t="s">
        <v>380</v>
      </c>
      <c r="J83" s="44">
        <f>SUM(J84:J89)</f>
        <v>189250</v>
      </c>
      <c r="K83" s="44">
        <f t="shared" ref="K83:L83" si="31">SUM(K84:K89)</f>
        <v>236562.5</v>
      </c>
      <c r="L83" s="44">
        <f t="shared" si="31"/>
        <v>236562.5</v>
      </c>
      <c r="M83" s="42" t="s">
        <v>130</v>
      </c>
      <c r="N83" s="154"/>
    </row>
    <row r="84" spans="1:14" ht="41.25" customHeight="1" x14ac:dyDescent="0.25">
      <c r="A84" s="9"/>
      <c r="B84" s="10"/>
      <c r="C84" s="10"/>
      <c r="D84" s="10"/>
      <c r="E84" s="10"/>
      <c r="F84" s="10"/>
      <c r="G84" s="10"/>
      <c r="H84" s="12"/>
      <c r="I84" s="84" t="s">
        <v>381</v>
      </c>
      <c r="J84" s="46">
        <v>85000</v>
      </c>
      <c r="K84" s="46">
        <f>J84*1.25</f>
        <v>106250</v>
      </c>
      <c r="L84" s="46">
        <f>J84*1.25</f>
        <v>106250</v>
      </c>
      <c r="M84" s="45"/>
      <c r="N84" s="151"/>
    </row>
    <row r="85" spans="1:14" ht="44.25" customHeight="1" x14ac:dyDescent="0.25">
      <c r="A85" s="9"/>
      <c r="B85" s="10"/>
      <c r="C85" s="10"/>
      <c r="D85" s="10"/>
      <c r="E85" s="10"/>
      <c r="F85" s="10"/>
      <c r="G85" s="10"/>
      <c r="H85" s="12" t="s">
        <v>382</v>
      </c>
      <c r="I85" s="84" t="s">
        <v>383</v>
      </c>
      <c r="J85" s="46">
        <v>71500</v>
      </c>
      <c r="K85" s="46">
        <f t="shared" ref="K85:K89" si="32">J85*1.25</f>
        <v>89375</v>
      </c>
      <c r="L85" s="46">
        <f t="shared" ref="L85:L89" si="33">J85*1.25</f>
        <v>89375</v>
      </c>
      <c r="M85" s="45"/>
      <c r="N85" s="151"/>
    </row>
    <row r="86" spans="1:14" ht="43.5" customHeight="1" x14ac:dyDescent="0.25">
      <c r="A86" s="9"/>
      <c r="B86" s="10"/>
      <c r="C86" s="10"/>
      <c r="D86" s="10"/>
      <c r="E86" s="10"/>
      <c r="F86" s="10"/>
      <c r="G86" s="10"/>
      <c r="H86" s="12"/>
      <c r="I86" s="84" t="s">
        <v>384</v>
      </c>
      <c r="J86" s="46">
        <v>16000</v>
      </c>
      <c r="K86" s="46">
        <f t="shared" si="32"/>
        <v>20000</v>
      </c>
      <c r="L86" s="46">
        <f t="shared" si="33"/>
        <v>20000</v>
      </c>
      <c r="M86" s="45"/>
      <c r="N86" s="151"/>
    </row>
    <row r="87" spans="1:14" ht="36" customHeight="1" x14ac:dyDescent="0.25">
      <c r="A87" s="9"/>
      <c r="B87" s="10"/>
      <c r="C87" s="10"/>
      <c r="D87" s="10"/>
      <c r="E87" s="10"/>
      <c r="F87" s="10"/>
      <c r="G87" s="10"/>
      <c r="H87" s="12"/>
      <c r="I87" s="84" t="s">
        <v>377</v>
      </c>
      <c r="J87" s="46">
        <v>12500</v>
      </c>
      <c r="K87" s="46">
        <f t="shared" si="32"/>
        <v>15625</v>
      </c>
      <c r="L87" s="46">
        <f t="shared" si="33"/>
        <v>15625</v>
      </c>
      <c r="M87" s="45"/>
      <c r="N87" s="151"/>
    </row>
    <row r="88" spans="1:14" ht="37.5" customHeight="1" x14ac:dyDescent="0.25">
      <c r="A88" s="9"/>
      <c r="B88" s="10"/>
      <c r="C88" s="10"/>
      <c r="D88" s="10"/>
      <c r="E88" s="10"/>
      <c r="F88" s="10"/>
      <c r="G88" s="10"/>
      <c r="H88" s="12"/>
      <c r="I88" s="84" t="s">
        <v>385</v>
      </c>
      <c r="J88" s="46">
        <v>2500</v>
      </c>
      <c r="K88" s="46">
        <f t="shared" si="32"/>
        <v>3125</v>
      </c>
      <c r="L88" s="46">
        <f t="shared" si="33"/>
        <v>3125</v>
      </c>
      <c r="M88" s="45"/>
      <c r="N88" s="151"/>
    </row>
    <row r="89" spans="1:14" ht="38.25" customHeight="1" x14ac:dyDescent="0.25">
      <c r="A89" s="9"/>
      <c r="B89" s="10"/>
      <c r="C89" s="10"/>
      <c r="D89" s="10"/>
      <c r="E89" s="10"/>
      <c r="F89" s="10"/>
      <c r="G89" s="10"/>
      <c r="H89" s="12"/>
      <c r="I89" s="84" t="s">
        <v>386</v>
      </c>
      <c r="J89" s="46">
        <v>1750</v>
      </c>
      <c r="K89" s="46">
        <f t="shared" si="32"/>
        <v>2187.5</v>
      </c>
      <c r="L89" s="46">
        <f t="shared" si="33"/>
        <v>2187.5</v>
      </c>
      <c r="M89" s="45"/>
      <c r="N89" s="151"/>
    </row>
    <row r="90" spans="1:14" ht="39" customHeight="1" x14ac:dyDescent="0.25">
      <c r="A90" s="47" t="s">
        <v>387</v>
      </c>
      <c r="B90" s="49" t="s">
        <v>379</v>
      </c>
      <c r="C90" s="49" t="s">
        <v>7</v>
      </c>
      <c r="D90" s="49" t="s">
        <v>478</v>
      </c>
      <c r="E90" s="49" t="s">
        <v>81</v>
      </c>
      <c r="F90" s="50"/>
      <c r="G90" s="49" t="s">
        <v>12</v>
      </c>
      <c r="H90" s="42">
        <v>3251333</v>
      </c>
      <c r="I90" s="43" t="s">
        <v>388</v>
      </c>
      <c r="J90" s="44">
        <f>SUM(J91:J100)</f>
        <v>262000</v>
      </c>
      <c r="K90" s="44">
        <f t="shared" ref="K90:L90" si="34">SUM(K91:K100)</f>
        <v>327500</v>
      </c>
      <c r="L90" s="44">
        <f t="shared" si="34"/>
        <v>327500</v>
      </c>
      <c r="M90" s="155" t="s">
        <v>130</v>
      </c>
      <c r="N90" s="154"/>
    </row>
    <row r="91" spans="1:14" ht="45" customHeight="1" x14ac:dyDescent="0.25">
      <c r="A91" s="9"/>
      <c r="B91" s="10"/>
      <c r="C91" s="10"/>
      <c r="D91" s="10"/>
      <c r="E91" s="34"/>
      <c r="F91" s="55"/>
      <c r="G91" s="55"/>
      <c r="H91" s="45"/>
      <c r="I91" s="13" t="s">
        <v>389</v>
      </c>
      <c r="J91" s="156">
        <v>15000</v>
      </c>
      <c r="K91" s="14">
        <f>J91*1.25</f>
        <v>18750</v>
      </c>
      <c r="L91" s="14">
        <f>J91*1.25</f>
        <v>18750</v>
      </c>
      <c r="M91" s="12"/>
      <c r="N91" s="157"/>
    </row>
    <row r="92" spans="1:14" ht="41.25" customHeight="1" x14ac:dyDescent="0.25">
      <c r="A92" s="9"/>
      <c r="B92" s="10"/>
      <c r="C92" s="10"/>
      <c r="D92" s="10"/>
      <c r="E92" s="55"/>
      <c r="F92" s="55"/>
      <c r="G92" s="55"/>
      <c r="H92" s="45"/>
      <c r="I92" s="13" t="s">
        <v>390</v>
      </c>
      <c r="J92" s="46">
        <v>20000</v>
      </c>
      <c r="K92" s="14">
        <f t="shared" ref="K92:K100" si="35">J92*1.25</f>
        <v>25000</v>
      </c>
      <c r="L92" s="14">
        <f t="shared" ref="L92:L100" si="36">J92*1.25</f>
        <v>25000</v>
      </c>
      <c r="M92" s="12"/>
      <c r="N92" s="157"/>
    </row>
    <row r="93" spans="1:14" ht="41.25" customHeight="1" x14ac:dyDescent="0.25">
      <c r="A93" s="120"/>
      <c r="B93" s="17"/>
      <c r="C93" s="17"/>
      <c r="D93" s="17"/>
      <c r="E93" s="55"/>
      <c r="F93" s="55"/>
      <c r="G93" s="55"/>
      <c r="H93" s="45"/>
      <c r="I93" s="13" t="s">
        <v>391</v>
      </c>
      <c r="J93" s="46">
        <v>100000</v>
      </c>
      <c r="K93" s="14">
        <f t="shared" si="35"/>
        <v>125000</v>
      </c>
      <c r="L93" s="14">
        <f t="shared" si="36"/>
        <v>125000</v>
      </c>
      <c r="M93" s="12"/>
      <c r="N93" s="157"/>
    </row>
    <row r="94" spans="1:14" ht="40.5" customHeight="1" x14ac:dyDescent="0.25">
      <c r="A94" s="120"/>
      <c r="B94" s="17"/>
      <c r="C94" s="17"/>
      <c r="D94" s="17"/>
      <c r="E94" s="55"/>
      <c r="F94" s="55"/>
      <c r="G94" s="55"/>
      <c r="H94" s="45"/>
      <c r="I94" s="13" t="s">
        <v>392</v>
      </c>
      <c r="J94" s="46">
        <v>33250</v>
      </c>
      <c r="K94" s="14">
        <f t="shared" si="35"/>
        <v>41562.5</v>
      </c>
      <c r="L94" s="14">
        <f t="shared" si="36"/>
        <v>41562.5</v>
      </c>
      <c r="M94" s="12"/>
      <c r="N94" s="157"/>
    </row>
    <row r="95" spans="1:14" ht="33.75" customHeight="1" x14ac:dyDescent="0.25">
      <c r="A95" s="120"/>
      <c r="B95" s="17"/>
      <c r="C95" s="17"/>
      <c r="D95" s="17"/>
      <c r="E95" s="55"/>
      <c r="F95" s="55"/>
      <c r="G95" s="55"/>
      <c r="H95" s="45"/>
      <c r="I95" s="13" t="s">
        <v>393</v>
      </c>
      <c r="J95" s="46">
        <v>15000</v>
      </c>
      <c r="K95" s="14">
        <f t="shared" si="35"/>
        <v>18750</v>
      </c>
      <c r="L95" s="14">
        <f t="shared" si="36"/>
        <v>18750</v>
      </c>
      <c r="M95" s="12"/>
      <c r="N95" s="157"/>
    </row>
    <row r="96" spans="1:14" ht="42" customHeight="1" x14ac:dyDescent="0.25">
      <c r="A96" s="120"/>
      <c r="B96" s="17"/>
      <c r="C96" s="17"/>
      <c r="D96" s="17"/>
      <c r="E96" s="55"/>
      <c r="F96" s="55"/>
      <c r="G96" s="55"/>
      <c r="H96" s="45"/>
      <c r="I96" s="86" t="s">
        <v>394</v>
      </c>
      <c r="J96" s="46">
        <v>6000</v>
      </c>
      <c r="K96" s="14">
        <f t="shared" si="35"/>
        <v>7500</v>
      </c>
      <c r="L96" s="14">
        <f t="shared" si="36"/>
        <v>7500</v>
      </c>
      <c r="M96" s="12"/>
      <c r="N96" s="157"/>
    </row>
    <row r="97" spans="1:14" ht="45" customHeight="1" x14ac:dyDescent="0.25">
      <c r="A97" s="33"/>
      <c r="B97" s="55"/>
      <c r="C97" s="55"/>
      <c r="D97" s="55"/>
      <c r="E97" s="55"/>
      <c r="F97" s="61"/>
      <c r="G97" s="55"/>
      <c r="H97" s="45"/>
      <c r="I97" s="13" t="s">
        <v>395</v>
      </c>
      <c r="J97" s="46">
        <v>21500</v>
      </c>
      <c r="K97" s="14">
        <f t="shared" si="35"/>
        <v>26875</v>
      </c>
      <c r="L97" s="14">
        <f t="shared" si="36"/>
        <v>26875</v>
      </c>
      <c r="M97" s="12"/>
      <c r="N97" s="157"/>
    </row>
    <row r="98" spans="1:14" ht="50.25" customHeight="1" x14ac:dyDescent="0.25">
      <c r="A98" s="33"/>
      <c r="B98" s="34"/>
      <c r="C98" s="34"/>
      <c r="D98" s="34"/>
      <c r="E98" s="34"/>
      <c r="F98" s="35"/>
      <c r="G98" s="34"/>
      <c r="H98" s="36"/>
      <c r="I98" s="13" t="s">
        <v>396</v>
      </c>
      <c r="J98" s="46">
        <v>5000</v>
      </c>
      <c r="K98" s="14">
        <f t="shared" si="35"/>
        <v>6250</v>
      </c>
      <c r="L98" s="14">
        <f t="shared" si="36"/>
        <v>6250</v>
      </c>
      <c r="M98" s="12"/>
      <c r="N98" s="157"/>
    </row>
    <row r="99" spans="1:14" ht="44.25" customHeight="1" x14ac:dyDescent="0.25">
      <c r="A99" s="9"/>
      <c r="B99" s="10"/>
      <c r="C99" s="12"/>
      <c r="D99" s="12"/>
      <c r="E99" s="45"/>
      <c r="F99" s="158"/>
      <c r="G99" s="45"/>
      <c r="H99" s="45"/>
      <c r="I99" s="86" t="s">
        <v>397</v>
      </c>
      <c r="J99" s="46">
        <v>6250</v>
      </c>
      <c r="K99" s="14">
        <f t="shared" si="35"/>
        <v>7812.5</v>
      </c>
      <c r="L99" s="14">
        <f t="shared" si="36"/>
        <v>7812.5</v>
      </c>
      <c r="M99" s="12"/>
      <c r="N99" s="157"/>
    </row>
    <row r="100" spans="1:14" ht="36" customHeight="1" x14ac:dyDescent="0.25">
      <c r="A100" s="9"/>
      <c r="B100" s="10"/>
      <c r="C100" s="12"/>
      <c r="D100" s="12"/>
      <c r="E100" s="45"/>
      <c r="F100" s="158"/>
      <c r="G100" s="45"/>
      <c r="H100" s="45"/>
      <c r="I100" s="86" t="s">
        <v>400</v>
      </c>
      <c r="J100" s="46">
        <v>40000</v>
      </c>
      <c r="K100" s="14">
        <f t="shared" si="35"/>
        <v>50000</v>
      </c>
      <c r="L100" s="14">
        <f t="shared" si="36"/>
        <v>50000</v>
      </c>
      <c r="M100" s="12"/>
      <c r="N100" s="157"/>
    </row>
    <row r="101" spans="1:14" ht="45.75" customHeight="1" x14ac:dyDescent="0.25">
      <c r="A101" s="65" t="s">
        <v>401</v>
      </c>
      <c r="B101" s="66" t="s">
        <v>379</v>
      </c>
      <c r="C101" s="66" t="s">
        <v>7</v>
      </c>
      <c r="D101" s="66" t="s">
        <v>478</v>
      </c>
      <c r="E101" s="66" t="s">
        <v>81</v>
      </c>
      <c r="F101" s="123"/>
      <c r="G101" s="66" t="s">
        <v>12</v>
      </c>
      <c r="H101" s="67">
        <v>3251339</v>
      </c>
      <c r="I101" s="68" t="s">
        <v>402</v>
      </c>
      <c r="J101" s="69">
        <f>SUM(J102:J105)</f>
        <v>170000</v>
      </c>
      <c r="K101" s="69">
        <f t="shared" ref="K101:L101" si="37">SUM(K102:K105)</f>
        <v>212500</v>
      </c>
      <c r="L101" s="69">
        <f t="shared" si="37"/>
        <v>212500</v>
      </c>
      <c r="M101" s="67" t="s">
        <v>130</v>
      </c>
      <c r="N101" s="153"/>
    </row>
    <row r="102" spans="1:14" ht="36.75" customHeight="1" x14ac:dyDescent="0.25">
      <c r="A102" s="33"/>
      <c r="B102" s="34"/>
      <c r="C102" s="34"/>
      <c r="D102" s="34"/>
      <c r="E102" s="34"/>
      <c r="F102" s="35"/>
      <c r="G102" s="34"/>
      <c r="H102" s="36"/>
      <c r="I102" s="13" t="s">
        <v>403</v>
      </c>
      <c r="J102" s="46">
        <v>70000</v>
      </c>
      <c r="K102" s="14">
        <f>J102*1.25</f>
        <v>87500</v>
      </c>
      <c r="L102" s="14">
        <f>J102*1.25</f>
        <v>87500</v>
      </c>
      <c r="M102" s="12"/>
      <c r="N102" s="157"/>
    </row>
    <row r="103" spans="1:14" ht="39.75" customHeight="1" x14ac:dyDescent="0.25">
      <c r="A103" s="33"/>
      <c r="B103" s="34"/>
      <c r="C103" s="34"/>
      <c r="D103" s="34"/>
      <c r="E103" s="34"/>
      <c r="F103" s="35"/>
      <c r="G103" s="34"/>
      <c r="H103" s="36"/>
      <c r="I103" s="13" t="s">
        <v>404</v>
      </c>
      <c r="J103" s="46">
        <v>55000</v>
      </c>
      <c r="K103" s="14">
        <f t="shared" ref="K103:K105" si="38">J103*1.25</f>
        <v>68750</v>
      </c>
      <c r="L103" s="14">
        <f t="shared" ref="L103:L105" si="39">J103*1.25</f>
        <v>68750</v>
      </c>
      <c r="M103" s="12"/>
      <c r="N103" s="157"/>
    </row>
    <row r="104" spans="1:14" ht="42" customHeight="1" x14ac:dyDescent="0.25">
      <c r="A104" s="33"/>
      <c r="B104" s="34"/>
      <c r="C104" s="34"/>
      <c r="D104" s="34"/>
      <c r="E104" s="34"/>
      <c r="F104" s="35"/>
      <c r="G104" s="34"/>
      <c r="H104" s="36"/>
      <c r="I104" s="13" t="s">
        <v>405</v>
      </c>
      <c r="J104" s="46">
        <v>40000</v>
      </c>
      <c r="K104" s="14">
        <f t="shared" si="38"/>
        <v>50000</v>
      </c>
      <c r="L104" s="14">
        <f t="shared" si="39"/>
        <v>50000</v>
      </c>
      <c r="M104" s="12"/>
      <c r="N104" s="157"/>
    </row>
    <row r="105" spans="1:14" ht="45" customHeight="1" thickBot="1" x14ac:dyDescent="0.3">
      <c r="A105" s="261"/>
      <c r="B105" s="262"/>
      <c r="C105" s="262"/>
      <c r="D105" s="262"/>
      <c r="E105" s="262"/>
      <c r="F105" s="263"/>
      <c r="G105" s="262"/>
      <c r="H105" s="264"/>
      <c r="I105" s="265" t="s">
        <v>406</v>
      </c>
      <c r="J105" s="266">
        <v>5000</v>
      </c>
      <c r="K105" s="267">
        <f t="shared" si="38"/>
        <v>6250</v>
      </c>
      <c r="L105" s="267">
        <f t="shared" si="39"/>
        <v>6250</v>
      </c>
      <c r="M105" s="268"/>
      <c r="N105" s="269"/>
    </row>
    <row r="106" spans="1:14" ht="38.25" customHeight="1" thickTop="1" x14ac:dyDescent="0.25">
      <c r="A106" s="270"/>
      <c r="B106" s="271"/>
      <c r="C106" s="271"/>
      <c r="D106" s="271"/>
      <c r="E106" s="271"/>
      <c r="F106" s="272"/>
      <c r="G106" s="271"/>
      <c r="H106" s="271">
        <v>42242</v>
      </c>
      <c r="I106" s="273" t="s">
        <v>506</v>
      </c>
      <c r="J106" s="274">
        <f>SUM(J107:J108)</f>
        <v>720000</v>
      </c>
      <c r="K106" s="274">
        <f t="shared" ref="K106:L106" si="40">SUM(K107:K108)</f>
        <v>900000</v>
      </c>
      <c r="L106" s="274">
        <f t="shared" si="40"/>
        <v>720000</v>
      </c>
      <c r="M106" s="275"/>
      <c r="N106" s="276"/>
    </row>
    <row r="107" spans="1:14" ht="45.75" customHeight="1" x14ac:dyDescent="0.25">
      <c r="A107" s="220" t="s">
        <v>540</v>
      </c>
      <c r="B107" s="221" t="s">
        <v>145</v>
      </c>
      <c r="C107" s="222" t="s">
        <v>486</v>
      </c>
      <c r="D107" s="222" t="s">
        <v>478</v>
      </c>
      <c r="E107" s="222" t="s">
        <v>268</v>
      </c>
      <c r="F107" s="222" t="s">
        <v>236</v>
      </c>
      <c r="G107" s="222" t="s">
        <v>541</v>
      </c>
      <c r="H107" s="222">
        <v>42242</v>
      </c>
      <c r="I107" s="224" t="s">
        <v>542</v>
      </c>
      <c r="J107" s="225">
        <v>640000</v>
      </c>
      <c r="K107" s="225">
        <f>J107*1.25</f>
        <v>800000</v>
      </c>
      <c r="L107" s="225">
        <f>J107</f>
        <v>640000</v>
      </c>
      <c r="M107" s="259" t="s">
        <v>130</v>
      </c>
      <c r="N107" s="260"/>
    </row>
    <row r="108" spans="1:14" ht="42" customHeight="1" x14ac:dyDescent="0.25">
      <c r="A108" s="220" t="s">
        <v>543</v>
      </c>
      <c r="B108" s="221" t="s">
        <v>145</v>
      </c>
      <c r="C108" s="222" t="s">
        <v>486</v>
      </c>
      <c r="D108" s="222" t="s">
        <v>478</v>
      </c>
      <c r="E108" s="222" t="s">
        <v>268</v>
      </c>
      <c r="F108" s="223" t="s">
        <v>236</v>
      </c>
      <c r="G108" s="222" t="s">
        <v>500</v>
      </c>
      <c r="H108" s="222">
        <v>42242</v>
      </c>
      <c r="I108" s="224" t="s">
        <v>544</v>
      </c>
      <c r="J108" s="225">
        <f>SUM(J109:J112)</f>
        <v>80000</v>
      </c>
      <c r="K108" s="225">
        <f t="shared" ref="K108:L108" si="41">SUM(K109:K112)</f>
        <v>100000</v>
      </c>
      <c r="L108" s="225">
        <f t="shared" si="41"/>
        <v>80000</v>
      </c>
      <c r="M108" s="259" t="s">
        <v>130</v>
      </c>
      <c r="N108" s="260"/>
    </row>
    <row r="109" spans="1:14" ht="33.75" customHeight="1" x14ac:dyDescent="0.25">
      <c r="A109" s="209"/>
      <c r="B109" s="235"/>
      <c r="C109" s="210"/>
      <c r="D109" s="210"/>
      <c r="E109" s="210"/>
      <c r="F109" s="236"/>
      <c r="G109" s="210"/>
      <c r="H109" s="210" t="s">
        <v>164</v>
      </c>
      <c r="I109" s="211" t="s">
        <v>545</v>
      </c>
      <c r="J109" s="212">
        <v>7000</v>
      </c>
      <c r="K109" s="212">
        <f>J109*1.25</f>
        <v>8750</v>
      </c>
      <c r="L109" s="212">
        <f>J109</f>
        <v>7000</v>
      </c>
      <c r="M109" s="213"/>
      <c r="N109" s="214"/>
    </row>
    <row r="110" spans="1:14" ht="31.5" customHeight="1" x14ac:dyDescent="0.25">
      <c r="A110" s="209"/>
      <c r="B110" s="235"/>
      <c r="C110" s="210"/>
      <c r="D110" s="210"/>
      <c r="E110" s="210"/>
      <c r="F110" s="236"/>
      <c r="G110" s="210"/>
      <c r="H110" s="210" t="s">
        <v>164</v>
      </c>
      <c r="I110" s="211" t="s">
        <v>546</v>
      </c>
      <c r="J110" s="212">
        <v>20000</v>
      </c>
      <c r="K110" s="212">
        <f t="shared" ref="K110:K112" si="42">J110*1.25</f>
        <v>25000</v>
      </c>
      <c r="L110" s="212">
        <f t="shared" ref="L110:L112" si="43">J110</f>
        <v>20000</v>
      </c>
      <c r="M110" s="213"/>
      <c r="N110" s="214"/>
    </row>
    <row r="111" spans="1:14" ht="27.75" customHeight="1" x14ac:dyDescent="0.25">
      <c r="A111" s="209"/>
      <c r="B111" s="235"/>
      <c r="C111" s="210"/>
      <c r="D111" s="210"/>
      <c r="E111" s="210"/>
      <c r="F111" s="236"/>
      <c r="G111" s="210"/>
      <c r="H111" s="210" t="s">
        <v>164</v>
      </c>
      <c r="I111" s="211" t="s">
        <v>547</v>
      </c>
      <c r="J111" s="212">
        <v>25000</v>
      </c>
      <c r="K111" s="212">
        <f t="shared" si="42"/>
        <v>31250</v>
      </c>
      <c r="L111" s="212">
        <f t="shared" si="43"/>
        <v>25000</v>
      </c>
      <c r="M111" s="213"/>
      <c r="N111" s="214"/>
    </row>
    <row r="112" spans="1:14" ht="33" customHeight="1" thickBot="1" x14ac:dyDescent="0.3">
      <c r="A112" s="209"/>
      <c r="B112" s="235"/>
      <c r="C112" s="210"/>
      <c r="D112" s="210"/>
      <c r="E112" s="210"/>
      <c r="F112" s="236"/>
      <c r="G112" s="210"/>
      <c r="H112" s="210" t="s">
        <v>164</v>
      </c>
      <c r="I112" s="199" t="s">
        <v>548</v>
      </c>
      <c r="J112" s="212">
        <v>28000</v>
      </c>
      <c r="K112" s="212">
        <f t="shared" si="42"/>
        <v>35000</v>
      </c>
      <c r="L112" s="212">
        <f t="shared" si="43"/>
        <v>28000</v>
      </c>
      <c r="M112" s="213"/>
      <c r="N112" s="214"/>
    </row>
    <row r="113" spans="1:14" ht="42.75" customHeight="1" thickTop="1" thickBot="1" x14ac:dyDescent="0.3">
      <c r="A113" s="245"/>
      <c r="B113" s="246"/>
      <c r="C113" s="247"/>
      <c r="D113" s="247"/>
      <c r="E113" s="248"/>
      <c r="F113" s="247"/>
      <c r="G113" s="246"/>
      <c r="H113" s="248"/>
      <c r="I113" s="249" t="s">
        <v>538</v>
      </c>
      <c r="J113" s="250">
        <f>J106+J56+J54+J53+J48+J46+J40+J36+J13+J5</f>
        <v>3181360</v>
      </c>
      <c r="K113" s="250">
        <f>K106+K56+K54+K53+K48+K46+K40+K36+K13+K5</f>
        <v>3976700</v>
      </c>
      <c r="L113" s="250">
        <f>L106+L56+L54+L53+L48+L46+L40+L36+L13+L5</f>
        <v>2884987</v>
      </c>
      <c r="M113" s="250"/>
      <c r="N113" s="252"/>
    </row>
    <row r="114" spans="1:14" ht="30" customHeight="1" thickTop="1" x14ac:dyDescent="0.25">
      <c r="J114" s="105"/>
      <c r="K114" s="105"/>
      <c r="L114" s="105"/>
    </row>
    <row r="115" spans="1:14" x14ac:dyDescent="0.25">
      <c r="J115" s="105"/>
      <c r="K115" s="105"/>
      <c r="L115" s="105"/>
    </row>
    <row r="116" spans="1:14" x14ac:dyDescent="0.25">
      <c r="J116" s="258"/>
      <c r="K116" s="258"/>
      <c r="L116" s="258"/>
    </row>
  </sheetData>
  <mergeCells count="1">
    <mergeCell ref="A2:N2"/>
  </mergeCells>
  <pageMargins left="0.70866141732283472" right="0.70866141732283472" top="0.62992125984251968" bottom="0.55118110236220474" header="0.31496062992125984" footer="0.31496062992125984"/>
  <pageSetup paperSize="9" scale="46" fitToHeight="0" orientation="landscape" horizontalDpi="0" verticalDpi="0" r:id="rId1"/>
  <headerFooter>
    <oddHeader>&amp;LUpravno vijeće
17.12.2025.&amp;CPlan nabave materijala, energije, usluga i dugotrajne nefinancijske imovine za 2026. godinu&amp;R70. sjednica 
Točka 4. dnevnog reda</oddHeader>
    <oddFooter>&amp;LNastavni zavod za javno zdravstvo Dr. Andrija Štampar&amp;C&amp;A &amp;K00-004(sk/am)&amp;R&amp;P/&amp;N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2FB34A1A94499FA7667CE4178A48" ma:contentTypeVersion="8" ma:contentTypeDescription="Create a new document." ma:contentTypeScope="" ma:versionID="c2e94899767681a930bd9050ef29f55d">
  <xsd:schema xmlns:xsd="http://www.w3.org/2001/XMLSchema" xmlns:xs="http://www.w3.org/2001/XMLSchema" xmlns:p="http://schemas.microsoft.com/office/2006/metadata/properties" xmlns:ns3="03d24e22-eef8-4b30-952a-8ab5e9aeaf1d" targetNamespace="http://schemas.microsoft.com/office/2006/metadata/properties" ma:root="true" ma:fieldsID="99298fedde357ba23d3a689d86c631fb" ns3:_="">
    <xsd:import namespace="03d24e22-eef8-4b30-952a-8ab5e9aea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4e22-eef8-4b30-952a-8ab5e9aea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CA4722-8F6C-4B3C-BBBB-DB449457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24e22-eef8-4b30-952a-8ab5e9aea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C2CEF-334F-417B-B8C6-7A42F178B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EDE46-E57D-463F-B907-EE2E8BA35ADF}">
  <ds:schemaRefs>
    <ds:schemaRef ds:uri="http://purl.org/dc/dcmitype/"/>
    <ds:schemaRef ds:uri="http://schemas.microsoft.com/office/2006/documentManagement/types"/>
    <ds:schemaRef ds:uri="03d24e22-eef8-4b30-952a-8ab5e9aeaf1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2026</vt:lpstr>
      <vt:lpstr>2025 -&gt; 2026</vt:lpstr>
      <vt:lpstr>'2025 -&gt; 2026'!Ispis_naslova</vt:lpstr>
      <vt:lpstr>'Plan 2026'!Ispis_naslova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Sanja Kovačević</cp:lastModifiedBy>
  <cp:lastPrinted>2026-01-02T12:12:19Z</cp:lastPrinted>
  <dcterms:created xsi:type="dcterms:W3CDTF">2015-12-14T10:40:56Z</dcterms:created>
  <dcterms:modified xsi:type="dcterms:W3CDTF">2026-03-03T14:16:54Z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0x01010054FF2FB34A1A94499FA7667CE4178A48</vt:lpwstr>
  </property>
</Properties>
</file>